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aniele\Desktop\doc dani\"/>
    </mc:Choice>
  </mc:AlternateContent>
  <bookViews>
    <workbookView xWindow="0" yWindow="0" windowWidth="21600" windowHeight="9630" tabRatio="932"/>
  </bookViews>
  <sheets>
    <sheet name="Planilha Coleta de entulhos" sheetId="11" r:id="rId1"/>
  </sheets>
  <calcPr calcId="162913"/>
</workbook>
</file>

<file path=xl/calcChain.xml><?xml version="1.0" encoding="utf-8"?>
<calcChain xmlns="http://schemas.openxmlformats.org/spreadsheetml/2006/main">
  <c r="C294" i="11" l="1"/>
  <c r="E294" i="11" s="1"/>
  <c r="E236" i="11" l="1"/>
  <c r="E237" i="11" s="1"/>
  <c r="J52" i="11" l="1"/>
  <c r="I52" i="11"/>
  <c r="J51" i="11"/>
  <c r="I51" i="11"/>
  <c r="H36" i="11"/>
  <c r="E367" i="11" l="1"/>
  <c r="E366" i="11"/>
  <c r="E365" i="11"/>
  <c r="E364" i="11"/>
  <c r="E363" i="11"/>
  <c r="E362" i="11"/>
  <c r="A350" i="11"/>
  <c r="A349" i="11"/>
  <c r="A348" i="11"/>
  <c r="A347" i="11"/>
  <c r="A346" i="11"/>
  <c r="A345" i="11"/>
  <c r="B343" i="11"/>
  <c r="C338" i="11"/>
  <c r="E334" i="11"/>
  <c r="E333" i="11"/>
  <c r="E332" i="11"/>
  <c r="E331" i="11"/>
  <c r="D327" i="11"/>
  <c r="E327" i="11" s="1"/>
  <c r="D349" i="11" s="1"/>
  <c r="D322" i="11"/>
  <c r="D320" i="11"/>
  <c r="D318" i="11"/>
  <c r="D316" i="11"/>
  <c r="C316" i="11"/>
  <c r="E307" i="11"/>
  <c r="E306" i="11"/>
  <c r="E305" i="11"/>
  <c r="D345" i="11"/>
  <c r="A280" i="11"/>
  <c r="A279" i="11"/>
  <c r="A278" i="11"/>
  <c r="A277" i="11"/>
  <c r="A276" i="11"/>
  <c r="A275" i="11"/>
  <c r="A273" i="11"/>
  <c r="C269" i="11"/>
  <c r="E264" i="11"/>
  <c r="E263" i="11"/>
  <c r="E262" i="11"/>
  <c r="E261" i="11"/>
  <c r="D256" i="11"/>
  <c r="E256" i="11" s="1"/>
  <c r="D279" i="11" s="1"/>
  <c r="D277" i="11"/>
  <c r="D275" i="11"/>
  <c r="E209" i="11"/>
  <c r="E208" i="11"/>
  <c r="E207" i="11"/>
  <c r="E206" i="11"/>
  <c r="E205" i="11"/>
  <c r="E204" i="11"/>
  <c r="E187" i="11"/>
  <c r="E186" i="11"/>
  <c r="E185" i="11"/>
  <c r="E184" i="11"/>
  <c r="E183" i="11"/>
  <c r="E182" i="11"/>
  <c r="E181" i="11"/>
  <c r="E180" i="11"/>
  <c r="E179" i="11"/>
  <c r="E178" i="11"/>
  <c r="I162" i="11"/>
  <c r="I156" i="11"/>
  <c r="B144" i="11"/>
  <c r="B142" i="11"/>
  <c r="B137" i="11"/>
  <c r="B136" i="11"/>
  <c r="B135" i="11"/>
  <c r="B134" i="11"/>
  <c r="B133" i="11"/>
  <c r="K132" i="11"/>
  <c r="J132" i="11"/>
  <c r="I132" i="11"/>
  <c r="H120" i="11"/>
  <c r="K57" i="11"/>
  <c r="K63" i="11" s="1"/>
  <c r="J55" i="11"/>
  <c r="I55" i="11"/>
  <c r="J54" i="11"/>
  <c r="I54" i="11"/>
  <c r="J53" i="11"/>
  <c r="I53" i="11"/>
  <c r="H47" i="11"/>
  <c r="K33" i="11"/>
  <c r="K38" i="11" s="1"/>
  <c r="K49" i="11" s="1"/>
  <c r="K60" i="11" s="1"/>
  <c r="J33" i="11"/>
  <c r="J38" i="11" s="1"/>
  <c r="J49" i="11" s="1"/>
  <c r="J60" i="11" s="1"/>
  <c r="I33" i="11"/>
  <c r="I38" i="11" s="1"/>
  <c r="I49" i="11" s="1"/>
  <c r="I60" i="11" s="1"/>
  <c r="K23" i="11"/>
  <c r="K25" i="11" s="1"/>
  <c r="J23" i="11"/>
  <c r="J25" i="11" s="1"/>
  <c r="I23" i="11"/>
  <c r="I25" i="11" s="1"/>
  <c r="K30" i="11" l="1"/>
  <c r="E308" i="11"/>
  <c r="D347" i="11" s="1"/>
  <c r="J30" i="11"/>
  <c r="E265" i="11"/>
  <c r="D268" i="11" s="1"/>
  <c r="E268" i="11" s="1"/>
  <c r="D269" i="11" s="1"/>
  <c r="E269" i="11" s="1"/>
  <c r="E270" i="11" s="1"/>
  <c r="D280" i="11" s="1"/>
  <c r="D346" i="11"/>
  <c r="E368" i="11"/>
  <c r="I108" i="11" s="1"/>
  <c r="I30" i="11"/>
  <c r="E188" i="11"/>
  <c r="I99" i="11" s="1"/>
  <c r="I102" i="11" s="1"/>
  <c r="I137" i="11" s="1"/>
  <c r="J102" i="11"/>
  <c r="J137" i="11" s="1"/>
  <c r="D276" i="11"/>
  <c r="E210" i="11"/>
  <c r="K99" i="11" s="1"/>
  <c r="K102" i="11" s="1"/>
  <c r="K137" i="11" s="1"/>
  <c r="E335" i="11"/>
  <c r="D337" i="11" s="1"/>
  <c r="E337" i="11" s="1"/>
  <c r="D338" i="11" s="1"/>
  <c r="E338" i="11" s="1"/>
  <c r="E339" i="11" s="1"/>
  <c r="D350" i="11" s="1"/>
  <c r="J57" i="11"/>
  <c r="J63" i="11" s="1"/>
  <c r="I57" i="11"/>
  <c r="I63" i="11" s="1"/>
  <c r="C322" i="11"/>
  <c r="E322" i="11" s="1"/>
  <c r="E316" i="11"/>
  <c r="C318" i="11"/>
  <c r="E318" i="11" s="1"/>
  <c r="C320" i="11"/>
  <c r="E320" i="11" s="1"/>
  <c r="E314" i="11"/>
  <c r="I133" i="11" l="1"/>
  <c r="K133" i="11"/>
  <c r="K34" i="11"/>
  <c r="K35" i="11"/>
  <c r="K36" i="11" s="1"/>
  <c r="J35" i="11"/>
  <c r="J133" i="11"/>
  <c r="J34" i="11"/>
  <c r="I35" i="11"/>
  <c r="I34" i="11"/>
  <c r="J136" i="11"/>
  <c r="K136" i="11"/>
  <c r="E323" i="11"/>
  <c r="D348" i="11" s="1"/>
  <c r="D351" i="11" s="1"/>
  <c r="I107" i="11" s="1"/>
  <c r="J36" i="11" l="1"/>
  <c r="J61" i="11" s="1"/>
  <c r="K135" i="11"/>
  <c r="J135" i="11"/>
  <c r="J44" i="11"/>
  <c r="J43" i="11"/>
  <c r="J45" i="11"/>
  <c r="J40" i="11"/>
  <c r="I36" i="11"/>
  <c r="I43" i="11" s="1"/>
  <c r="J46" i="11"/>
  <c r="J42" i="11"/>
  <c r="J41" i="11"/>
  <c r="J39" i="11"/>
  <c r="I135" i="11"/>
  <c r="I136" i="11"/>
  <c r="K61" i="11"/>
  <c r="K40" i="11"/>
  <c r="K41" i="11"/>
  <c r="K42" i="11"/>
  <c r="K46" i="11"/>
  <c r="K43" i="11"/>
  <c r="K39" i="11"/>
  <c r="K44" i="11"/>
  <c r="K45" i="11"/>
  <c r="D278" i="11"/>
  <c r="D281" i="11" s="1"/>
  <c r="I110" i="11" s="1"/>
  <c r="I142" i="11" s="1"/>
  <c r="I42" i="11" l="1"/>
  <c r="J47" i="11"/>
  <c r="J62" i="11" s="1"/>
  <c r="J64" i="11" s="1"/>
  <c r="J134" i="11" s="1"/>
  <c r="J138" i="11" s="1"/>
  <c r="J140" i="11" s="1"/>
  <c r="I39" i="11"/>
  <c r="I45" i="11"/>
  <c r="I46" i="11"/>
  <c r="I40" i="11"/>
  <c r="I41" i="11"/>
  <c r="I61" i="11"/>
  <c r="I44" i="11"/>
  <c r="K47" i="11"/>
  <c r="K62" i="11" s="1"/>
  <c r="K64" i="11" s="1"/>
  <c r="K134" i="11" s="1"/>
  <c r="K138" i="11" s="1"/>
  <c r="K140" i="11" s="1"/>
  <c r="I47" i="11" l="1"/>
  <c r="I62" i="11" s="1"/>
  <c r="I64" i="11" s="1"/>
  <c r="I134" i="11" s="1"/>
  <c r="I138" i="11" s="1"/>
  <c r="I140" i="11" s="1"/>
  <c r="I141" i="11" s="1"/>
  <c r="I143" i="11" s="1"/>
  <c r="I115" i="11" s="1"/>
  <c r="I118" i="11" l="1"/>
  <c r="I120" i="11"/>
  <c r="I144" i="11" s="1"/>
  <c r="I145" i="11" s="1"/>
  <c r="I146" i="11" s="1"/>
  <c r="I161" i="11"/>
  <c r="I164" i="11"/>
  <c r="I163" i="11" l="1"/>
</calcChain>
</file>

<file path=xl/comments1.xml><?xml version="1.0" encoding="utf-8"?>
<comments xmlns="http://schemas.openxmlformats.org/spreadsheetml/2006/main">
  <authors>
    <author>Admin</author>
  </authors>
  <commentList>
    <comment ref="I39" authorId="0" shapeId="0">
      <text>
        <r>
          <rPr>
            <b/>
            <sz val="9"/>
            <color indexed="81"/>
            <rFont val="Segoe UI"/>
            <charset val="1"/>
          </rPr>
          <t>Admin:</t>
        </r>
        <r>
          <rPr>
            <sz val="9"/>
            <color indexed="81"/>
            <rFont val="Segoe UI"/>
            <charset val="1"/>
          </rPr>
          <t xml:space="preserve">
Para o cálculo é somado o total do módulo 1 e o total do submódulo 2.1
</t>
        </r>
      </text>
    </comment>
  </commentList>
</comments>
</file>

<file path=xl/sharedStrings.xml><?xml version="1.0" encoding="utf-8"?>
<sst xmlns="http://schemas.openxmlformats.org/spreadsheetml/2006/main" count="386" uniqueCount="218">
  <si>
    <t>-</t>
  </si>
  <si>
    <t>VALOR (R$)</t>
  </si>
  <si>
    <t>Adicional Noturno</t>
  </si>
  <si>
    <t>%</t>
  </si>
  <si>
    <t>Outros (especificar)</t>
  </si>
  <si>
    <t>Lucro</t>
  </si>
  <si>
    <t>Data base da categoria (dia/mês/ano)</t>
  </si>
  <si>
    <t>Categoria profissional (vinculada à execução contratual)</t>
  </si>
  <si>
    <t>Salário Nominativo da Categoria Profissional</t>
  </si>
  <si>
    <t>Tipo de serviço (mesmo serviço com características distintas)</t>
  </si>
  <si>
    <t>A</t>
  </si>
  <si>
    <t>B</t>
  </si>
  <si>
    <t>C</t>
  </si>
  <si>
    <t>D</t>
  </si>
  <si>
    <t>E</t>
  </si>
  <si>
    <t>F</t>
  </si>
  <si>
    <t>G</t>
  </si>
  <si>
    <t>H</t>
  </si>
  <si>
    <t>COMPOSIÇÃO DA REMUNERAÇÃO</t>
  </si>
  <si>
    <t>INSUMOS DIVERSOS</t>
  </si>
  <si>
    <t>Nota(1):</t>
  </si>
  <si>
    <t>TOTAL</t>
  </si>
  <si>
    <t>CUSTOS INDIRETOS, TRIBUTOS E LUCRO</t>
  </si>
  <si>
    <t>Mão-de-Obra vinculada à execução contratual (valor por empregado)</t>
  </si>
  <si>
    <t>MÓDULO 1 - COMPOSIÇÃO DA REMUNERAÇÃO</t>
  </si>
  <si>
    <t>Quadro Resumo - VALOR MENSAL DOS SERVIÇOS</t>
  </si>
  <si>
    <t>Qde Postos (E)</t>
  </si>
  <si>
    <t>Tipo de Serviço (A)</t>
  </si>
  <si>
    <t>Valor Por Empregado(B)</t>
  </si>
  <si>
    <t>Valor Proposto por Posto (D) = (B x C)</t>
  </si>
  <si>
    <t>Qde de Empregados por posto ( C )</t>
  </si>
  <si>
    <t>Serviço 1 (indicar)</t>
  </si>
  <si>
    <t>Serviço 2 (indicar)</t>
  </si>
  <si>
    <t>Serviço 3 (indicar)</t>
  </si>
  <si>
    <t>Serviço ... (indicar)</t>
  </si>
  <si>
    <t>R$</t>
  </si>
  <si>
    <t>VALOR MENSAL DOS SERVIÇOS (I + II + III + ...)</t>
  </si>
  <si>
    <t>Anexo III-D</t>
  </si>
  <si>
    <t>Quadro Demonstrativo - VALOR GLOBAL DA PROPOSTA</t>
  </si>
  <si>
    <t>VALOR GLOBAL DA PROPOSTA</t>
  </si>
  <si>
    <t>Descrição</t>
  </si>
  <si>
    <t>Valor proposto por unidade de medida*</t>
  </si>
  <si>
    <t>Valor mensal do serviço</t>
  </si>
  <si>
    <t>Valor Global da Proposta (valor mensal do serviço X nº meses do contrato).</t>
  </si>
  <si>
    <t>Informar o valor da unidade de medida por tipo de serviço.</t>
  </si>
  <si>
    <t>Salário Base</t>
  </si>
  <si>
    <t>Discriminação dos Serviços</t>
  </si>
  <si>
    <t>Data de apresentação da proposta</t>
  </si>
  <si>
    <t>Município</t>
  </si>
  <si>
    <t>Nº de meses de execução contratual</t>
  </si>
  <si>
    <t>Unidade de Medida</t>
  </si>
  <si>
    <t>Identificação do Serviço</t>
  </si>
  <si>
    <t>TRIBUTOS</t>
  </si>
  <si>
    <t>C.1</t>
  </si>
  <si>
    <t>C.2</t>
  </si>
  <si>
    <t>C.3</t>
  </si>
  <si>
    <t>Ano do Acordo, Convenção ou Dissídio Coletivo</t>
  </si>
  <si>
    <t>Dados para composição dos custos referentes à mão-de-obra</t>
  </si>
  <si>
    <t>Classificação Brasileira de Ocupações (CBO)</t>
  </si>
  <si>
    <t xml:space="preserve">Adicional Periculosidade </t>
  </si>
  <si>
    <t>Adicional de Hora Noturna Reduzida</t>
  </si>
  <si>
    <t>Adicional de Hora Extra no Feriado Trabalhado</t>
  </si>
  <si>
    <t>MÓDULO 2 – ENCARGOS E BENEFÍCIOS ANUAIS, MENSAIS E DIÁRIOS</t>
  </si>
  <si>
    <t>13º Salário, Férias e Adicional de Férias</t>
  </si>
  <si>
    <r>
      <t>13 (Décimo-terceiro) salário</t>
    </r>
    <r>
      <rPr>
        <sz val="10"/>
        <color indexed="10"/>
        <rFont val="Arial"/>
        <family val="2"/>
      </rPr>
      <t xml:space="preserve"> </t>
    </r>
  </si>
  <si>
    <t>TOTAL SUBMÓDULO 2.1</t>
  </si>
  <si>
    <t>GPS, FGTS e Outras Contribuições</t>
  </si>
  <si>
    <t xml:space="preserve">INSS </t>
  </si>
  <si>
    <t xml:space="preserve">FGTS </t>
  </si>
  <si>
    <t>TOTAL SUBMÓDULO 2.2</t>
  </si>
  <si>
    <t>Submódulo 2.1 - 13º Salário, Férias e Adicional de Férias</t>
  </si>
  <si>
    <t>Submódulo 2.2 - GPS, FGTS e Outras Contribuições</t>
  </si>
  <si>
    <t>Submódulo 2.3 - Benefícios Mensais e Diários</t>
  </si>
  <si>
    <t>TOTAL SUBMÓDULO 2.3</t>
  </si>
  <si>
    <t>QUADRO-RESUMO DO MÓDULO 2 - ENCARGOS, BENEFÍCIOS ANUAIS, MENSAIS E DIÁRIOS</t>
  </si>
  <si>
    <t>2.1</t>
  </si>
  <si>
    <t>2.2</t>
  </si>
  <si>
    <t>2.3</t>
  </si>
  <si>
    <t>Módulo 2 - Encargos, Benefícios Anuais, Mensais e Diários</t>
  </si>
  <si>
    <t>Benefícios Mensais e Diários</t>
  </si>
  <si>
    <t>TOTAL DO MÓDULO 1</t>
  </si>
  <si>
    <t>TOTAL DO MÓDULO 2</t>
  </si>
  <si>
    <t>MÓDULO 5 – INSUMOS DIVERSOS</t>
  </si>
  <si>
    <t>TOTAL DO MÓDULO 5</t>
  </si>
  <si>
    <t>TOTAL DO MÓDULO 6</t>
  </si>
  <si>
    <t>QUADRO RESUMO DO CUSTO</t>
  </si>
  <si>
    <t>Motorista</t>
  </si>
  <si>
    <t>QUANTIDADE DE EMPREGADOS</t>
  </si>
  <si>
    <t>VALOR TOTAL DOS EMPREGADOS</t>
  </si>
  <si>
    <t>TOTAL DO CUSTO DOS EMPREGADOS</t>
  </si>
  <si>
    <t>Quantidade</t>
  </si>
  <si>
    <t>Total</t>
  </si>
  <si>
    <t>MÓDULO 7 – CUSTOS INDIRETOS, TRIBUTOS E LUCRO</t>
  </si>
  <si>
    <t>TOTAL DO MÓDULO 7</t>
  </si>
  <si>
    <t>TOTAL POR EMPREGADO</t>
  </si>
  <si>
    <t>VALOR (R$) MENSAL</t>
  </si>
  <si>
    <t>VALOR (R$) MENSAL 1 MOTORISTA</t>
  </si>
  <si>
    <t>PREÇO TOTAL 12 MESES</t>
  </si>
  <si>
    <t>Item</t>
  </si>
  <si>
    <t>Tributos Estadual (especificar)</t>
  </si>
  <si>
    <t>Tipo de Serviços</t>
  </si>
  <si>
    <t>Quantidade total a contratar</t>
  </si>
  <si>
    <t>km</t>
  </si>
  <si>
    <t>Discriminação</t>
  </si>
  <si>
    <t>Unidade</t>
  </si>
  <si>
    <t>Preço unitário</t>
  </si>
  <si>
    <t>Subtotal</t>
  </si>
  <si>
    <t>Calça</t>
  </si>
  <si>
    <t>unidade</t>
  </si>
  <si>
    <t>Camiseta</t>
  </si>
  <si>
    <t>Botina de segurança c/ palmilha aço</t>
  </si>
  <si>
    <t>par</t>
  </si>
  <si>
    <t>Capa de chuva amarela com reflexivo</t>
  </si>
  <si>
    <t>Colete reflexivo</t>
  </si>
  <si>
    <t>Luva de proteção</t>
  </si>
  <si>
    <t>Respirador semifacial p/ poeira e gases</t>
  </si>
  <si>
    <t>Protetor solar FPS 30</t>
  </si>
  <si>
    <t>frasco 120g</t>
  </si>
  <si>
    <t>IPVA</t>
  </si>
  <si>
    <t>Seguro contra terceiros</t>
  </si>
  <si>
    <t>Custo de óleo diesel / km rodado</t>
  </si>
  <si>
    <t>km/l</t>
  </si>
  <si>
    <t>Custo mensal com óleo diesel</t>
  </si>
  <si>
    <t>C. de óleo do motor /1.000 km rodados</t>
  </si>
  <si>
    <t>l/1.000 km</t>
  </si>
  <si>
    <t>Custo mensal com óleo do motor</t>
  </si>
  <si>
    <t>C. de óleo da transmissão /1.000 km</t>
  </si>
  <si>
    <t>Custo mensal com óleo da transmissão</t>
  </si>
  <si>
    <t>C. de óleo hidráulico / 1.000 km</t>
  </si>
  <si>
    <t>Custo mensal com óleo hidráulico</t>
  </si>
  <si>
    <t>Custo de graxa /1.000 km rodados</t>
  </si>
  <si>
    <t>kg/1.000 km</t>
  </si>
  <si>
    <t>Custo mensal com graxa</t>
  </si>
  <si>
    <t>Custo estim. c/manutenção (60 meses)</t>
  </si>
  <si>
    <t>Custo de recapagem</t>
  </si>
  <si>
    <t>Custo jg. compl. + recap. / km rodado</t>
  </si>
  <si>
    <t>km/jogo</t>
  </si>
  <si>
    <t>Custo mensal com pneus</t>
  </si>
  <si>
    <t>Planilha anexa - Módulo 5 - Uniformes e Equipamentos de Proteção Individual</t>
  </si>
  <si>
    <t>Outros</t>
  </si>
  <si>
    <t>Valor Mensal por Motorista</t>
  </si>
  <si>
    <t>Depreciação no período (60 meses)</t>
  </si>
  <si>
    <t>Valor Mensal</t>
  </si>
  <si>
    <t>Valor Total por Motorista</t>
  </si>
  <si>
    <t>3. Impostos e Seguros</t>
  </si>
  <si>
    <t>4. Consumos</t>
  </si>
  <si>
    <t xml:space="preserve">Custo mensal </t>
  </si>
  <si>
    <t>5. Manutenção</t>
  </si>
  <si>
    <t>Custo Mensal</t>
  </si>
  <si>
    <t>6. Pneus</t>
  </si>
  <si>
    <t>Custo do jogo de pneus</t>
  </si>
  <si>
    <t>valor</t>
  </si>
  <si>
    <t>Total Mês</t>
  </si>
  <si>
    <r>
      <t xml:space="preserve">Uniformes  e EPI </t>
    </r>
    <r>
      <rPr>
        <b/>
        <sz val="10"/>
        <rFont val="Arial"/>
        <family val="2"/>
      </rPr>
      <t xml:space="preserve"> (obrigatório anexar planilha com detalhamento)</t>
    </r>
  </si>
  <si>
    <t>Boné/Chapéu</t>
  </si>
  <si>
    <t>KM rodado mês</t>
  </si>
  <si>
    <t>Valor da depreciação em 60 meses</t>
  </si>
  <si>
    <t>Percentual da depreciação em 60 meses</t>
  </si>
  <si>
    <t>Quantidade caminhão</t>
  </si>
  <si>
    <t>Obs. Custos unitário é do litro de Diesel</t>
  </si>
  <si>
    <t>Percentual do valor do equip. gasto em manutenção em 60 meses</t>
  </si>
  <si>
    <t>Valor da manutenção em 60 meses</t>
  </si>
  <si>
    <t>Percentual de Depreciação em 60 meses =</t>
  </si>
  <si>
    <t>Total dos jogos de pneus</t>
  </si>
  <si>
    <t>Toneladas</t>
  </si>
  <si>
    <t>Total por Servente</t>
  </si>
  <si>
    <t>hora</t>
  </si>
  <si>
    <t>Custo jg. compl. + recap. / hora trabalho</t>
  </si>
  <si>
    <t>Hora/jogo</t>
  </si>
  <si>
    <t>Custo Câmara</t>
  </si>
  <si>
    <t>Custo Protetor pneu</t>
  </si>
  <si>
    <t>Seguro obrigatório e DPVAT</t>
  </si>
  <si>
    <t>1. Depreciação</t>
  </si>
  <si>
    <t>Pá</t>
  </si>
  <si>
    <t>Enchadas</t>
  </si>
  <si>
    <t>Rastelo</t>
  </si>
  <si>
    <t>Facão</t>
  </si>
  <si>
    <t>Garrafa para água</t>
  </si>
  <si>
    <t>Valor Mensal de Ferramentas</t>
  </si>
  <si>
    <t xml:space="preserve">Outros (especificar) </t>
  </si>
  <si>
    <t>6 - C. Ferramentas</t>
  </si>
  <si>
    <t xml:space="preserve">Exames admissionais, periódicos e demissionais </t>
  </si>
  <si>
    <t>Custo da Câmara</t>
  </si>
  <si>
    <t xml:space="preserve">Protetor </t>
  </si>
  <si>
    <t>TOTAL GERAL ( EMPREGADOS + CAMINHÃO, MÁQUINAS, EQUIPAMENTOS, FERRAMENTAS)</t>
  </si>
  <si>
    <t>Coleta de entulhos e resíduos diversos</t>
  </si>
  <si>
    <t>Valor Mensal por servente</t>
  </si>
  <si>
    <t xml:space="preserve">VALOR TOTAL MENSAL </t>
  </si>
  <si>
    <r>
      <t xml:space="preserve">Ferramentas = pá, enxadas, facões, rastelo  e outros) </t>
    </r>
    <r>
      <rPr>
        <b/>
        <sz val="10"/>
        <rFont val="Arial"/>
        <family val="2"/>
      </rPr>
      <t>(obrigatório anexar planilha com detalhamento)</t>
    </r>
  </si>
  <si>
    <t>Adicional Insalubridade sobre salário mínimo nacional</t>
  </si>
  <si>
    <t>§ 5º Cla 3ª CCT</t>
  </si>
  <si>
    <t>Percentual do valor do equip. gasto para manutenção em 60 meses</t>
  </si>
  <si>
    <t>Tributos Municipais (ISSQN, )</t>
  </si>
  <si>
    <t>Valor Total Mensal</t>
  </si>
  <si>
    <t>Coletor</t>
  </si>
  <si>
    <t>VALOR (R$) MENSAL  1 Coletor</t>
  </si>
  <si>
    <t xml:space="preserve">Tributos Federais (Pis 0,65% e Cofis 3%) </t>
  </si>
  <si>
    <t>Local e Data:</t>
  </si>
  <si>
    <t>Assinatura responsável</t>
  </si>
  <si>
    <r>
      <t>Transporte (</t>
    </r>
    <r>
      <rPr>
        <sz val="10"/>
        <color rgb="FFFF0000"/>
        <rFont val="Arial"/>
        <family val="2"/>
      </rPr>
      <t>Obs. O Município não possui transporte público regulamentado)</t>
    </r>
  </si>
  <si>
    <t>Férias e Adicional de Férias (1/3 férias) (8,33% férias + 2,78% terço de férias)</t>
  </si>
  <si>
    <t>Joaquim Távora</t>
  </si>
  <si>
    <t>Item 1 - Coleta de galhos, árvores e bota fora (Móveis como sofás, cadeiras, armários, camas, eletrodomésticos, como fogão, geladeira, máquina de lavar e televisores, colchões, madeira, etc.,</t>
  </si>
  <si>
    <t xml:space="preserve"> Coleta de galhos, arvores e bota fora</t>
  </si>
  <si>
    <t>01/02/2025 - Siemaco</t>
  </si>
  <si>
    <t>VALOR (R$) MENSAL 1 Coletor</t>
  </si>
  <si>
    <t>07/06/2024 Sintropar</t>
  </si>
  <si>
    <t>350 toneladas mês ( média)</t>
  </si>
  <si>
    <t>MÓDULO 6 – CAMINHÃO, FERRAMENTAS</t>
  </si>
  <si>
    <t>CAMINHÃO, EQUIPAMENTOS, FERRAMENTAS</t>
  </si>
  <si>
    <r>
      <t xml:space="preserve">Caminhão = 1 caminhão  (depreciação, manutenção, combustível, e outros..)  </t>
    </r>
    <r>
      <rPr>
        <b/>
        <sz val="10"/>
        <rFont val="Arial"/>
        <family val="2"/>
      </rPr>
      <t>(obrigatório anexar planilha com detalhamento)</t>
    </r>
  </si>
  <si>
    <t>Impostos e Seguros</t>
  </si>
  <si>
    <t>Consumos</t>
  </si>
  <si>
    <t>A. Uniformes e EPI's para Motorista</t>
  </si>
  <si>
    <t xml:space="preserve"> A. Uniformes e EPI's para Servente</t>
  </si>
  <si>
    <t>6 - B -  Caminhão Capacidade mínima de 13m³</t>
  </si>
  <si>
    <t>alimentação</t>
  </si>
  <si>
    <t xml:space="preserve">Custo de aquisição do Caminhão com carroceria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</si>
</sst>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8" formatCode="&quot;R$&quot;\ #,##0.00;[Red]&quot;R$&quot;\ \-#,##0.00"/>
    <numFmt numFmtId="164" formatCode="_-* #,##0.00_-;\-* #,##0.00_-;_-* &quot;-&quot;??_-;_-@_-"/>
    <numFmt numFmtId="165" formatCode="&quot;R$ &quot;#,##0.00_);[Red]\(&quot;R$ &quot;#,##0.00\)"/>
    <numFmt numFmtId="166" formatCode="0.0%"/>
    <numFmt numFmtId="167" formatCode="0.000%"/>
    <numFmt numFmtId="168" formatCode="#,##0.00_ ;\-#,##0.00\ "/>
    <numFmt numFmtId="169" formatCode="_-* #,##0_-;\-* #,##0_-;_-* &quot;-&quot;??_-;_-@_-"/>
    <numFmt numFmtId="170" formatCode="_(* #,##0.00_);_(* \(#,##0.00\);_(* &quot;-&quot;??_);_(@_)"/>
    <numFmt numFmtId="171" formatCode="_-* #,##0.0_-;\-* #,##0.0_-;_-* &quot;-&quot;??_-;_-@_-"/>
    <numFmt numFmtId="172" formatCode="0.0000%"/>
  </numFmts>
  <fonts count="14" x14ac:knownFonts="1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4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9"/>
      <color indexed="81"/>
      <name val="Segoe UI"/>
      <charset val="1"/>
    </font>
    <font>
      <b/>
      <sz val="9"/>
      <color indexed="81"/>
      <name val="Segoe UI"/>
      <charset val="1"/>
    </font>
  </fonts>
  <fills count="10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theme="0"/>
        <bgColor indexed="31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31"/>
      </patternFill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9" fontId="1" fillId="0" borderId="0" applyFill="0" applyBorder="0" applyAlignment="0" applyProtection="0"/>
    <xf numFmtId="164" fontId="1" fillId="0" borderId="0" applyFont="0" applyFill="0" applyBorder="0" applyAlignment="0" applyProtection="0"/>
  </cellStyleXfs>
  <cellXfs count="388">
    <xf numFmtId="0" fontId="0" fillId="0" borderId="0" xfId="0"/>
    <xf numFmtId="10" fontId="0" fillId="0" borderId="1" xfId="0" applyNumberFormat="1" applyBorder="1" applyAlignment="1">
      <alignment horizontal="center"/>
    </xf>
    <xf numFmtId="10" fontId="1" fillId="0" borderId="1" xfId="1" applyNumberFormat="1" applyBorder="1" applyAlignment="1">
      <alignment horizontal="center"/>
    </xf>
    <xf numFmtId="0" fontId="4" fillId="0" borderId="0" xfId="0" applyFont="1" applyAlignment="1">
      <alignment horizontal="left"/>
    </xf>
    <xf numFmtId="2" fontId="2" fillId="0" borderId="0" xfId="0" applyNumberFormat="1" applyFont="1" applyBorder="1" applyAlignment="1"/>
    <xf numFmtId="0" fontId="4" fillId="0" borderId="12" xfId="0" applyFont="1" applyBorder="1" applyAlignment="1"/>
    <xf numFmtId="10" fontId="2" fillId="0" borderId="1" xfId="0" applyNumberFormat="1" applyFont="1" applyBorder="1" applyAlignment="1">
      <alignment horizontal="center"/>
    </xf>
    <xf numFmtId="2" fontId="2" fillId="0" borderId="13" xfId="0" applyNumberFormat="1" applyFont="1" applyFill="1" applyBorder="1"/>
    <xf numFmtId="2" fontId="2" fillId="0" borderId="0" xfId="0" applyNumberFormat="1" applyFont="1" applyFill="1" applyBorder="1"/>
    <xf numFmtId="0" fontId="2" fillId="0" borderId="11" xfId="0" applyFont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2" fontId="4" fillId="0" borderId="4" xfId="0" applyNumberFormat="1" applyFont="1" applyFill="1" applyBorder="1"/>
    <xf numFmtId="2" fontId="4" fillId="0" borderId="8" xfId="0" applyNumberFormat="1" applyFont="1" applyBorder="1"/>
    <xf numFmtId="0" fontId="4" fillId="0" borderId="15" xfId="0" applyFont="1" applyBorder="1" applyAlignment="1"/>
    <xf numFmtId="0" fontId="2" fillId="0" borderId="12" xfId="0" applyFont="1" applyBorder="1" applyAlignment="1"/>
    <xf numFmtId="0" fontId="4" fillId="0" borderId="16" xfId="0" applyFont="1" applyBorder="1" applyAlignment="1"/>
    <xf numFmtId="2" fontId="4" fillId="0" borderId="17" xfId="0" applyNumberFormat="1" applyFont="1" applyBorder="1"/>
    <xf numFmtId="2" fontId="4" fillId="0" borderId="18" xfId="0" applyNumberFormat="1" applyFont="1" applyFill="1" applyBorder="1"/>
    <xf numFmtId="2" fontId="4" fillId="0" borderId="19" xfId="0" applyNumberFormat="1" applyFont="1" applyFill="1" applyBorder="1"/>
    <xf numFmtId="0" fontId="4" fillId="0" borderId="20" xfId="0" applyFont="1" applyBorder="1" applyAlignment="1"/>
    <xf numFmtId="0" fontId="4" fillId="0" borderId="21" xfId="0" applyFont="1" applyBorder="1" applyAlignment="1"/>
    <xf numFmtId="0" fontId="2" fillId="0" borderId="21" xfId="0" applyFont="1" applyBorder="1" applyAlignment="1"/>
    <xf numFmtId="0" fontId="4" fillId="0" borderId="22" xfId="0" applyFont="1" applyBorder="1" applyAlignment="1"/>
    <xf numFmtId="0" fontId="2" fillId="0" borderId="23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4" fillId="0" borderId="24" xfId="0" applyFont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10" fontId="1" fillId="0" borderId="1" xfId="1" applyNumberFormat="1" applyFill="1" applyBorder="1" applyAlignment="1">
      <alignment horizontal="center"/>
    </xf>
    <xf numFmtId="9" fontId="1" fillId="0" borderId="1" xfId="1" applyBorder="1" applyAlignment="1"/>
    <xf numFmtId="166" fontId="1" fillId="0" borderId="1" xfId="1" applyNumberFormat="1" applyBorder="1" applyAlignment="1"/>
    <xf numFmtId="10" fontId="1" fillId="0" borderId="1" xfId="1" applyNumberFormat="1" applyBorder="1" applyAlignment="1"/>
    <xf numFmtId="2" fontId="0" fillId="0" borderId="0" xfId="0" applyNumberFormat="1"/>
    <xf numFmtId="167" fontId="0" fillId="0" borderId="1" xfId="0" applyNumberFormat="1" applyBorder="1" applyAlignment="1">
      <alignment horizontal="center"/>
    </xf>
    <xf numFmtId="0" fontId="7" fillId="0" borderId="41" xfId="0" applyFont="1" applyBorder="1" applyAlignment="1">
      <alignment horizontal="center"/>
    </xf>
    <xf numFmtId="10" fontId="7" fillId="0" borderId="42" xfId="1" applyNumberFormat="1" applyFont="1" applyBorder="1" applyAlignment="1"/>
    <xf numFmtId="2" fontId="7" fillId="0" borderId="43" xfId="0" applyNumberFormat="1" applyFont="1" applyFill="1" applyBorder="1"/>
    <xf numFmtId="0" fontId="7" fillId="0" borderId="44" xfId="0" applyFont="1" applyBorder="1" applyAlignment="1">
      <alignment horizontal="center"/>
    </xf>
    <xf numFmtId="10" fontId="7" fillId="0" borderId="0" xfId="1" applyNumberFormat="1" applyFont="1" applyBorder="1" applyAlignment="1"/>
    <xf numFmtId="2" fontId="7" fillId="0" borderId="45" xfId="0" applyNumberFormat="1" applyFont="1" applyFill="1" applyBorder="1"/>
    <xf numFmtId="0" fontId="6" fillId="0" borderId="44" xfId="0" applyFont="1" applyBorder="1"/>
    <xf numFmtId="0" fontId="7" fillId="0" borderId="26" xfId="0" applyFont="1" applyBorder="1" applyAlignment="1">
      <alignment horizontal="center"/>
    </xf>
    <xf numFmtId="10" fontId="7" fillId="0" borderId="27" xfId="1" applyNumberFormat="1" applyFont="1" applyBorder="1" applyAlignment="1"/>
    <xf numFmtId="2" fontId="7" fillId="0" borderId="28" xfId="0" applyNumberFormat="1" applyFont="1" applyFill="1" applyBorder="1"/>
    <xf numFmtId="0" fontId="2" fillId="0" borderId="1" xfId="0" applyFont="1" applyFill="1" applyBorder="1" applyAlignment="1">
      <alignment horizontal="center"/>
    </xf>
    <xf numFmtId="10" fontId="0" fillId="5" borderId="1" xfId="0" applyNumberFormat="1" applyFont="1" applyFill="1" applyBorder="1" applyAlignment="1">
      <alignment horizontal="center"/>
    </xf>
    <xf numFmtId="2" fontId="0" fillId="0" borderId="1" xfId="0" applyNumberFormat="1" applyFont="1" applyBorder="1"/>
    <xf numFmtId="2" fontId="2" fillId="0" borderId="1" xfId="0" applyNumberFormat="1" applyFont="1" applyFill="1" applyBorder="1"/>
    <xf numFmtId="2" fontId="0" fillId="0" borderId="1" xfId="0" applyNumberFormat="1" applyBorder="1" applyAlignment="1">
      <alignment horizontal="right"/>
    </xf>
    <xf numFmtId="2" fontId="2" fillId="0" borderId="1" xfId="0" applyNumberFormat="1" applyFont="1" applyBorder="1"/>
    <xf numFmtId="2" fontId="0" fillId="0" borderId="1" xfId="0" applyNumberFormat="1" applyBorder="1"/>
    <xf numFmtId="10" fontId="0" fillId="0" borderId="1" xfId="0" applyNumberFormat="1" applyBorder="1" applyAlignment="1"/>
    <xf numFmtId="0" fontId="4" fillId="0" borderId="1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14" fontId="4" fillId="0" borderId="1" xfId="0" applyNumberFormat="1" applyFont="1" applyBorder="1" applyAlignment="1">
      <alignment horizontal="center"/>
    </xf>
    <xf numFmtId="0" fontId="6" fillId="0" borderId="0" xfId="0" applyFont="1" applyAlignment="1">
      <alignment horizontal="center"/>
    </xf>
    <xf numFmtId="164" fontId="0" fillId="0" borderId="0" xfId="2" applyFont="1"/>
    <xf numFmtId="164" fontId="0" fillId="0" borderId="0" xfId="2" applyFont="1" applyBorder="1"/>
    <xf numFmtId="10" fontId="3" fillId="0" borderId="1" xfId="1" applyNumberFormat="1" applyFont="1" applyBorder="1" applyAlignment="1">
      <alignment horizontal="center"/>
    </xf>
    <xf numFmtId="164" fontId="4" fillId="0" borderId="1" xfId="2" applyFont="1" applyBorder="1"/>
    <xf numFmtId="164" fontId="4" fillId="0" borderId="1" xfId="2" applyFont="1" applyFill="1" applyBorder="1"/>
    <xf numFmtId="164" fontId="2" fillId="0" borderId="1" xfId="2" applyFont="1" applyFill="1" applyBorder="1"/>
    <xf numFmtId="164" fontId="0" fillId="0" borderId="1" xfId="2" applyFont="1" applyBorder="1"/>
    <xf numFmtId="168" fontId="2" fillId="0" borderId="1" xfId="2" applyNumberFormat="1" applyFont="1" applyFill="1" applyBorder="1"/>
    <xf numFmtId="164" fontId="0" fillId="0" borderId="1" xfId="2" applyFont="1" applyBorder="1" applyAlignment="1">
      <alignment horizontal="center"/>
    </xf>
    <xf numFmtId="0" fontId="2" fillId="0" borderId="44" xfId="0" applyFont="1" applyBorder="1" applyAlignment="1">
      <alignment horizontal="center"/>
    </xf>
    <xf numFmtId="2" fontId="0" fillId="0" borderId="44" xfId="0" applyNumberFormat="1" applyFont="1" applyBorder="1"/>
    <xf numFmtId="2" fontId="2" fillId="0" borderId="44" xfId="0" applyNumberFormat="1" applyFont="1" applyBorder="1"/>
    <xf numFmtId="0" fontId="2" fillId="0" borderId="1" xfId="0" applyFont="1" applyBorder="1" applyAlignment="1">
      <alignment horizontal="center" wrapText="1"/>
    </xf>
    <xf numFmtId="0" fontId="2" fillId="0" borderId="29" xfId="0" applyFont="1" applyBorder="1" applyAlignment="1">
      <alignment horizontal="center" wrapText="1"/>
    </xf>
    <xf numFmtId="164" fontId="2" fillId="0" borderId="1" xfId="2" applyFont="1" applyBorder="1" applyAlignment="1"/>
    <xf numFmtId="164" fontId="0" fillId="0" borderId="1" xfId="2" applyFont="1" applyFill="1" applyBorder="1"/>
    <xf numFmtId="164" fontId="0" fillId="0" borderId="29" xfId="2" applyFont="1" applyBorder="1"/>
    <xf numFmtId="164" fontId="2" fillId="0" borderId="29" xfId="2" applyFont="1" applyBorder="1"/>
    <xf numFmtId="164" fontId="2" fillId="0" borderId="1" xfId="2" applyFont="1" applyBorder="1"/>
    <xf numFmtId="0" fontId="0" fillId="0" borderId="1" xfId="0" applyBorder="1" applyAlignment="1">
      <alignment horizontal="center"/>
    </xf>
    <xf numFmtId="0" fontId="0" fillId="0" borderId="0" xfId="0" applyBorder="1"/>
    <xf numFmtId="169" fontId="0" fillId="0" borderId="0" xfId="0" applyNumberFormat="1"/>
    <xf numFmtId="0" fontId="0" fillId="0" borderId="46" xfId="0" applyBorder="1"/>
    <xf numFmtId="0" fontId="0" fillId="0" borderId="50" xfId="0" applyBorder="1"/>
    <xf numFmtId="0" fontId="0" fillId="0" borderId="36" xfId="0" applyBorder="1"/>
    <xf numFmtId="0" fontId="0" fillId="0" borderId="37" xfId="0" applyBorder="1"/>
    <xf numFmtId="0" fontId="9" fillId="2" borderId="24" xfId="0" applyFont="1" applyFill="1" applyBorder="1" applyAlignment="1">
      <alignment horizontal="center" vertical="center"/>
    </xf>
    <xf numFmtId="0" fontId="9" fillId="2" borderId="52" xfId="0" applyFont="1" applyFill="1" applyBorder="1" applyAlignment="1">
      <alignment horizontal="center" vertical="center"/>
    </xf>
    <xf numFmtId="164" fontId="9" fillId="2" borderId="52" xfId="2" applyFont="1" applyFill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13" fontId="1" fillId="0" borderId="1" xfId="0" applyNumberFormat="1" applyFont="1" applyBorder="1" applyAlignment="1">
      <alignment horizontal="center" vertical="center"/>
    </xf>
    <xf numFmtId="164" fontId="1" fillId="0" borderId="10" xfId="2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64" fontId="1" fillId="0" borderId="1" xfId="2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0" fontId="9" fillId="2" borderId="24" xfId="0" applyFont="1" applyFill="1" applyBorder="1" applyAlignment="1">
      <alignment horizontal="center" vertical="center" wrapText="1"/>
    </xf>
    <xf numFmtId="0" fontId="9" fillId="2" borderId="52" xfId="0" applyFont="1" applyFill="1" applyBorder="1" applyAlignment="1">
      <alignment horizontal="center" vertical="center" wrapText="1"/>
    </xf>
    <xf numFmtId="164" fontId="9" fillId="2" borderId="52" xfId="2" applyFont="1" applyFill="1" applyBorder="1" applyAlignment="1">
      <alignment horizontal="center" vertical="center" wrapText="1"/>
    </xf>
    <xf numFmtId="13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64" fontId="1" fillId="0" borderId="1" xfId="2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164" fontId="1" fillId="0" borderId="10" xfId="2" applyFont="1" applyFill="1" applyBorder="1" applyAlignment="1">
      <alignment horizontal="center" vertical="center"/>
    </xf>
    <xf numFmtId="164" fontId="1" fillId="0" borderId="1" xfId="2" applyFont="1" applyFill="1" applyBorder="1" applyAlignment="1">
      <alignment horizontal="center" vertical="center"/>
    </xf>
    <xf numFmtId="3" fontId="1" fillId="0" borderId="1" xfId="0" applyNumberFormat="1" applyFont="1" applyFill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164" fontId="1" fillId="0" borderId="0" xfId="2" applyFont="1" applyBorder="1" applyAlignment="1">
      <alignment horizontal="center" vertical="center"/>
    </xf>
    <xf numFmtId="164" fontId="9" fillId="2" borderId="1" xfId="2" applyFont="1" applyFill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164" fontId="2" fillId="0" borderId="1" xfId="2" applyFont="1" applyBorder="1" applyAlignment="1">
      <alignment horizontal="center" vertical="center"/>
    </xf>
    <xf numFmtId="9" fontId="1" fillId="0" borderId="1" xfId="1" applyNumberFormat="1" applyBorder="1" applyAlignment="1">
      <alignment horizontal="center" vertical="center"/>
    </xf>
    <xf numFmtId="164" fontId="1" fillId="0" borderId="39" xfId="2" applyFont="1" applyBorder="1" applyAlignment="1">
      <alignment horizontal="center" vertical="center"/>
    </xf>
    <xf numFmtId="164" fontId="1" fillId="0" borderId="0" xfId="2" applyFont="1" applyBorder="1" applyAlignment="1">
      <alignment vertical="center"/>
    </xf>
    <xf numFmtId="164" fontId="1" fillId="0" borderId="29" xfId="2" applyFont="1" applyBorder="1" applyAlignment="1">
      <alignment horizontal="center" vertical="center"/>
    </xf>
    <xf numFmtId="164" fontId="2" fillId="0" borderId="1" xfId="2" applyFont="1" applyBorder="1" applyAlignment="1">
      <alignment vertical="center"/>
    </xf>
    <xf numFmtId="0" fontId="2" fillId="0" borderId="12" xfId="0" applyFont="1" applyBorder="1"/>
    <xf numFmtId="0" fontId="2" fillId="0" borderId="30" xfId="0" applyFont="1" applyBorder="1"/>
    <xf numFmtId="0" fontId="0" fillId="0" borderId="55" xfId="0" applyBorder="1"/>
    <xf numFmtId="0" fontId="0" fillId="0" borderId="56" xfId="0" applyBorder="1"/>
    <xf numFmtId="0" fontId="0" fillId="0" borderId="51" xfId="0" applyBorder="1"/>
    <xf numFmtId="164" fontId="2" fillId="0" borderId="1" xfId="0" applyNumberFormat="1" applyFont="1" applyBorder="1"/>
    <xf numFmtId="0" fontId="0" fillId="0" borderId="54" xfId="0" applyBorder="1"/>
    <xf numFmtId="0" fontId="11" fillId="0" borderId="46" xfId="0" applyFont="1" applyBorder="1" applyAlignment="1">
      <alignment vertical="center"/>
    </xf>
    <xf numFmtId="164" fontId="1" fillId="0" borderId="50" xfId="2" applyFont="1" applyBorder="1" applyAlignment="1">
      <alignment vertical="center"/>
    </xf>
    <xf numFmtId="0" fontId="1" fillId="0" borderId="46" xfId="0" applyFont="1" applyBorder="1" applyAlignment="1">
      <alignment vertical="center"/>
    </xf>
    <xf numFmtId="0" fontId="1" fillId="0" borderId="5" xfId="0" applyFont="1" applyFill="1" applyBorder="1" applyAlignment="1">
      <alignment vertical="center" wrapText="1"/>
    </xf>
    <xf numFmtId="0" fontId="0" fillId="0" borderId="5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wrapText="1"/>
    </xf>
    <xf numFmtId="0" fontId="10" fillId="0" borderId="5" xfId="0" applyFont="1" applyFill="1" applyBorder="1" applyAlignment="1">
      <alignment vertical="center" wrapText="1"/>
    </xf>
    <xf numFmtId="0" fontId="0" fillId="0" borderId="5" xfId="0" applyBorder="1"/>
    <xf numFmtId="0" fontId="1" fillId="0" borderId="5" xfId="0" applyFont="1" applyBorder="1" applyAlignment="1">
      <alignment vertical="center"/>
    </xf>
    <xf numFmtId="0" fontId="0" fillId="0" borderId="5" xfId="0" applyFont="1" applyBorder="1" applyAlignment="1">
      <alignment vertical="center"/>
    </xf>
    <xf numFmtId="164" fontId="1" fillId="0" borderId="37" xfId="2" applyFont="1" applyBorder="1" applyAlignment="1">
      <alignment vertical="center"/>
    </xf>
    <xf numFmtId="0" fontId="2" fillId="0" borderId="46" xfId="0" applyFont="1" applyBorder="1" applyAlignment="1">
      <alignment vertical="center"/>
    </xf>
    <xf numFmtId="0" fontId="0" fillId="0" borderId="5" xfId="0" applyFont="1" applyBorder="1" applyAlignment="1">
      <alignment vertical="center" wrapText="1"/>
    </xf>
    <xf numFmtId="0" fontId="0" fillId="0" borderId="9" xfId="0" applyFont="1" applyBorder="1" applyAlignment="1">
      <alignment vertical="center" wrapText="1"/>
    </xf>
    <xf numFmtId="164" fontId="1" fillId="0" borderId="50" xfId="2" applyFont="1" applyBorder="1" applyAlignment="1">
      <alignment horizontal="center" vertical="center"/>
    </xf>
    <xf numFmtId="0" fontId="1" fillId="0" borderId="5" xfId="0" applyFont="1" applyBorder="1" applyAlignment="1">
      <alignment vertical="center" wrapText="1"/>
    </xf>
    <xf numFmtId="0" fontId="1" fillId="0" borderId="9" xfId="0" applyFont="1" applyBorder="1" applyAlignment="1">
      <alignment vertical="center"/>
    </xf>
    <xf numFmtId="164" fontId="2" fillId="0" borderId="50" xfId="2" applyFont="1" applyBorder="1" applyAlignment="1">
      <alignment horizontal="center" vertical="center"/>
    </xf>
    <xf numFmtId="3" fontId="1" fillId="0" borderId="0" xfId="0" applyNumberFormat="1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1" fillId="0" borderId="9" xfId="0" applyFont="1" applyBorder="1" applyAlignment="1">
      <alignment vertical="center" wrapText="1"/>
    </xf>
    <xf numFmtId="0" fontId="2" fillId="0" borderId="32" xfId="0" applyFont="1" applyBorder="1" applyAlignment="1">
      <alignment horizontal="right"/>
    </xf>
    <xf numFmtId="164" fontId="9" fillId="2" borderId="53" xfId="2" applyFont="1" applyFill="1" applyBorder="1" applyAlignment="1">
      <alignment horizontal="center" vertical="center" wrapText="1"/>
    </xf>
    <xf numFmtId="164" fontId="3" fillId="0" borderId="50" xfId="2" applyFont="1" applyBorder="1" applyAlignment="1">
      <alignment vertical="center" wrapText="1"/>
    </xf>
    <xf numFmtId="0" fontId="9" fillId="2" borderId="57" xfId="0" applyFont="1" applyFill="1" applyBorder="1" applyAlignment="1">
      <alignment horizontal="center" vertical="center"/>
    </xf>
    <xf numFmtId="0" fontId="9" fillId="2" borderId="58" xfId="0" applyFont="1" applyFill="1" applyBorder="1" applyAlignment="1">
      <alignment horizontal="center" vertical="center"/>
    </xf>
    <xf numFmtId="0" fontId="9" fillId="2" borderId="58" xfId="0" applyFont="1" applyFill="1" applyBorder="1" applyAlignment="1">
      <alignment horizontal="center" vertical="center" wrapText="1"/>
    </xf>
    <xf numFmtId="164" fontId="9" fillId="2" borderId="49" xfId="2" applyFont="1" applyFill="1" applyBorder="1" applyAlignment="1">
      <alignment horizontal="center" vertical="center" wrapText="1"/>
    </xf>
    <xf numFmtId="0" fontId="2" fillId="8" borderId="1" xfId="0" applyFont="1" applyFill="1" applyBorder="1" applyAlignment="1">
      <alignment vertical="center"/>
    </xf>
    <xf numFmtId="164" fontId="2" fillId="8" borderId="1" xfId="2" applyFont="1" applyFill="1" applyBorder="1" applyAlignment="1">
      <alignment vertical="center"/>
    </xf>
    <xf numFmtId="169" fontId="2" fillId="8" borderId="1" xfId="2" applyNumberFormat="1" applyFont="1" applyFill="1" applyBorder="1" applyAlignment="1">
      <alignment vertical="center"/>
    </xf>
    <xf numFmtId="9" fontId="2" fillId="8" borderId="1" xfId="1" applyFont="1" applyFill="1" applyBorder="1" applyAlignment="1">
      <alignment horizontal="center" vertical="center"/>
    </xf>
    <xf numFmtId="13" fontId="1" fillId="8" borderId="1" xfId="0" applyNumberFormat="1" applyFont="1" applyFill="1" applyBorder="1" applyAlignment="1">
      <alignment horizontal="center" vertical="center"/>
    </xf>
    <xf numFmtId="164" fontId="1" fillId="8" borderId="10" xfId="2" applyFont="1" applyFill="1" applyBorder="1" applyAlignment="1">
      <alignment horizontal="center" vertical="center"/>
    </xf>
    <xf numFmtId="164" fontId="1" fillId="8" borderId="1" xfId="2" applyFont="1" applyFill="1" applyBorder="1" applyAlignment="1">
      <alignment horizontal="center" vertical="center"/>
    </xf>
    <xf numFmtId="4" fontId="1" fillId="8" borderId="10" xfId="0" applyNumberFormat="1" applyFont="1" applyFill="1" applyBorder="1" applyAlignment="1">
      <alignment horizontal="center" vertical="center"/>
    </xf>
    <xf numFmtId="170" fontId="1" fillId="8" borderId="10" xfId="2" applyNumberFormat="1" applyFont="1" applyFill="1" applyBorder="1" applyAlignment="1">
      <alignment horizontal="center" vertical="center"/>
    </xf>
    <xf numFmtId="4" fontId="1" fillId="8" borderId="1" xfId="0" applyNumberFormat="1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  <xf numFmtId="0" fontId="1" fillId="8" borderId="10" xfId="0" applyFont="1" applyFill="1" applyBorder="1" applyAlignment="1">
      <alignment horizontal="center" vertical="center"/>
    </xf>
    <xf numFmtId="3" fontId="1" fillId="8" borderId="1" xfId="0" applyNumberFormat="1" applyFont="1" applyFill="1" applyBorder="1" applyAlignment="1">
      <alignment horizontal="center" vertical="center"/>
    </xf>
    <xf numFmtId="164" fontId="11" fillId="0" borderId="1" xfId="0" applyNumberFormat="1" applyFont="1" applyBorder="1"/>
    <xf numFmtId="0" fontId="0" fillId="0" borderId="1" xfId="0" applyFont="1" applyBorder="1" applyAlignment="1">
      <alignment horizontal="center" vertical="center"/>
    </xf>
    <xf numFmtId="164" fontId="1" fillId="0" borderId="0" xfId="2" applyFont="1" applyBorder="1" applyAlignment="1">
      <alignment vertical="center" wrapText="1"/>
    </xf>
    <xf numFmtId="164" fontId="1" fillId="0" borderId="0" xfId="2" applyFont="1" applyBorder="1" applyAlignment="1">
      <alignment wrapText="1"/>
    </xf>
    <xf numFmtId="13" fontId="1" fillId="5" borderId="1" xfId="0" applyNumberFormat="1" applyFont="1" applyFill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9" fontId="1" fillId="8" borderId="1" xfId="1" applyFill="1" applyBorder="1" applyAlignment="1">
      <alignment horizontal="center" vertical="center"/>
    </xf>
    <xf numFmtId="0" fontId="1" fillId="0" borderId="59" xfId="0" applyFont="1" applyBorder="1" applyAlignment="1">
      <alignment vertical="center"/>
    </xf>
    <xf numFmtId="0" fontId="1" fillId="0" borderId="16" xfId="0" applyFont="1" applyBorder="1" applyAlignment="1">
      <alignment vertical="center"/>
    </xf>
    <xf numFmtId="164" fontId="1" fillId="0" borderId="16" xfId="2" applyFont="1" applyBorder="1" applyAlignment="1">
      <alignment vertical="center"/>
    </xf>
    <xf numFmtId="0" fontId="8" fillId="5" borderId="0" xfId="0" applyFont="1" applyFill="1"/>
    <xf numFmtId="0" fontId="6" fillId="0" borderId="0" xfId="0" applyFont="1" applyBorder="1"/>
    <xf numFmtId="0" fontId="6" fillId="0" borderId="0" xfId="0" applyFont="1" applyBorder="1" applyAlignment="1">
      <alignment horizontal="right"/>
    </xf>
    <xf numFmtId="0" fontId="10" fillId="0" borderId="9" xfId="0" applyFont="1" applyBorder="1" applyAlignment="1">
      <alignment vertical="center" wrapText="1"/>
    </xf>
    <xf numFmtId="164" fontId="1" fillId="0" borderId="56" xfId="2" applyFont="1" applyBorder="1" applyAlignment="1">
      <alignment vertical="center"/>
    </xf>
    <xf numFmtId="0" fontId="1" fillId="0" borderId="54" xfId="0" applyFont="1" applyBorder="1" applyAlignment="1">
      <alignment vertical="center"/>
    </xf>
    <xf numFmtId="0" fontId="1" fillId="0" borderId="55" xfId="0" applyFont="1" applyBorder="1" applyAlignment="1">
      <alignment vertical="center"/>
    </xf>
    <xf numFmtId="164" fontId="1" fillId="0" borderId="55" xfId="2" applyFont="1" applyBorder="1" applyAlignment="1">
      <alignment vertical="center"/>
    </xf>
    <xf numFmtId="2" fontId="4" fillId="0" borderId="0" xfId="0" applyNumberFormat="1" applyFont="1" applyBorder="1"/>
    <xf numFmtId="2" fontId="0" fillId="0" borderId="0" xfId="0" applyNumberFormat="1" applyFont="1" applyBorder="1" applyAlignment="1">
      <alignment horizontal="center"/>
    </xf>
    <xf numFmtId="2" fontId="4" fillId="0" borderId="0" xfId="0" applyNumberFormat="1" applyFont="1" applyFill="1" applyBorder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164" fontId="0" fillId="0" borderId="0" xfId="2" applyFont="1" applyAlignment="1">
      <alignment wrapText="1"/>
    </xf>
    <xf numFmtId="164" fontId="0" fillId="5" borderId="0" xfId="2" applyFont="1" applyFill="1"/>
    <xf numFmtId="0" fontId="0" fillId="0" borderId="29" xfId="0" applyBorder="1" applyAlignment="1"/>
    <xf numFmtId="0" fontId="0" fillId="0" borderId="12" xfId="0" applyFont="1" applyBorder="1" applyAlignment="1"/>
    <xf numFmtId="0" fontId="3" fillId="0" borderId="12" xfId="0" applyFont="1" applyBorder="1" applyAlignment="1"/>
    <xf numFmtId="10" fontId="1" fillId="0" borderId="1" xfId="1" applyNumberFormat="1" applyFont="1" applyBorder="1" applyAlignment="1">
      <alignment horizontal="center"/>
    </xf>
    <xf numFmtId="171" fontId="2" fillId="8" borderId="1" xfId="2" applyNumberFormat="1" applyFont="1" applyFill="1" applyBorder="1" applyAlignment="1">
      <alignment vertical="center"/>
    </xf>
    <xf numFmtId="13" fontId="0" fillId="0" borderId="1" xfId="0" applyNumberFormat="1" applyFont="1" applyBorder="1" applyAlignment="1">
      <alignment horizontal="center" vertical="center"/>
    </xf>
    <xf numFmtId="164" fontId="0" fillId="0" borderId="1" xfId="2" applyFont="1" applyBorder="1" applyAlignment="1">
      <alignment horizontal="center" vertical="center"/>
    </xf>
    <xf numFmtId="172" fontId="2" fillId="8" borderId="1" xfId="1" applyNumberFormat="1" applyFont="1" applyFill="1" applyBorder="1" applyAlignment="1">
      <alignment horizontal="center" vertical="center"/>
    </xf>
    <xf numFmtId="172" fontId="1" fillId="0" borderId="1" xfId="1" applyNumberFormat="1" applyFill="1" applyBorder="1" applyAlignment="1">
      <alignment horizontal="center" vertical="center"/>
    </xf>
    <xf numFmtId="0" fontId="0" fillId="5" borderId="0" xfId="0" applyFill="1"/>
    <xf numFmtId="0" fontId="0" fillId="0" borderId="1" xfId="0" applyNumberFormat="1" applyFont="1" applyBorder="1" applyAlignment="1">
      <alignment horizontal="center" wrapText="1"/>
    </xf>
    <xf numFmtId="164" fontId="0" fillId="5" borderId="0" xfId="2" applyFont="1" applyFill="1" applyBorder="1" applyAlignment="1">
      <alignment vertical="center"/>
    </xf>
    <xf numFmtId="164" fontId="1" fillId="5" borderId="0" xfId="2" applyFont="1" applyFill="1" applyBorder="1" applyAlignment="1">
      <alignment vertical="center"/>
    </xf>
    <xf numFmtId="168" fontId="2" fillId="0" borderId="29" xfId="2" applyNumberFormat="1" applyFont="1" applyFill="1" applyBorder="1" applyAlignment="1">
      <alignment horizontal="center"/>
    </xf>
    <xf numFmtId="168" fontId="2" fillId="0" borderId="12" xfId="2" applyNumberFormat="1" applyFont="1" applyFill="1" applyBorder="1" applyAlignment="1">
      <alignment horizontal="center"/>
    </xf>
    <xf numFmtId="168" fontId="2" fillId="0" borderId="30" xfId="2" applyNumberFormat="1" applyFont="1" applyFill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7" fillId="0" borderId="0" xfId="0" applyFont="1" applyBorder="1" applyAlignment="1">
      <alignment horizontal="left"/>
    </xf>
    <xf numFmtId="0" fontId="2" fillId="6" borderId="27" xfId="0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0" fontId="0" fillId="0" borderId="1" xfId="0" applyBorder="1"/>
    <xf numFmtId="0" fontId="2" fillId="3" borderId="27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164" fontId="0" fillId="0" borderId="0" xfId="0" applyNumberFormat="1" applyBorder="1"/>
    <xf numFmtId="164" fontId="0" fillId="0" borderId="37" xfId="0" applyNumberFormat="1" applyBorder="1"/>
    <xf numFmtId="164" fontId="0" fillId="0" borderId="0" xfId="0" applyNumberFormat="1"/>
    <xf numFmtId="164" fontId="0" fillId="5" borderId="29" xfId="2" applyFont="1" applyFill="1" applyBorder="1"/>
    <xf numFmtId="2" fontId="0" fillId="5" borderId="1" xfId="0" applyNumberFormat="1" applyFont="1" applyFill="1" applyBorder="1"/>
    <xf numFmtId="2" fontId="0" fillId="7" borderId="1" xfId="0" applyNumberFormat="1" applyFill="1" applyBorder="1"/>
    <xf numFmtId="0" fontId="2" fillId="0" borderId="1" xfId="0" applyFont="1" applyBorder="1" applyAlignment="1">
      <alignment horizontal="center"/>
    </xf>
    <xf numFmtId="0" fontId="0" fillId="0" borderId="1" xfId="2" applyNumberFormat="1" applyFont="1" applyBorder="1" applyAlignment="1">
      <alignment horizontal="center" wrapText="1"/>
    </xf>
    <xf numFmtId="0" fontId="2" fillId="7" borderId="29" xfId="0" applyFont="1" applyFill="1" applyBorder="1" applyAlignment="1">
      <alignment horizontal="center" wrapText="1"/>
    </xf>
    <xf numFmtId="0" fontId="2" fillId="7" borderId="1" xfId="0" applyFont="1" applyFill="1" applyBorder="1" applyAlignment="1">
      <alignment horizontal="center"/>
    </xf>
    <xf numFmtId="0" fontId="2" fillId="7" borderId="1" xfId="0" applyFont="1" applyFill="1" applyBorder="1" applyAlignment="1">
      <alignment horizontal="center" wrapText="1"/>
    </xf>
    <xf numFmtId="17" fontId="0" fillId="0" borderId="1" xfId="0" applyNumberFormat="1" applyFont="1" applyBorder="1" applyAlignment="1">
      <alignment horizontal="center"/>
    </xf>
    <xf numFmtId="164" fontId="8" fillId="7" borderId="0" xfId="2" applyFont="1" applyFill="1" applyAlignment="1"/>
    <xf numFmtId="0" fontId="9" fillId="7" borderId="0" xfId="0" applyFont="1" applyFill="1" applyAlignment="1"/>
    <xf numFmtId="0" fontId="2" fillId="7" borderId="27" xfId="0" applyFont="1" applyFill="1" applyBorder="1" applyAlignment="1">
      <alignment horizontal="center"/>
    </xf>
    <xf numFmtId="2" fontId="0" fillId="7" borderId="1" xfId="0" applyNumberFormat="1" applyFont="1" applyFill="1" applyBorder="1"/>
    <xf numFmtId="10" fontId="4" fillId="7" borderId="1" xfId="0" applyNumberFormat="1" applyFont="1" applyFill="1" applyBorder="1" applyAlignment="1">
      <alignment horizontal="center"/>
    </xf>
    <xf numFmtId="10" fontId="2" fillId="7" borderId="1" xfId="0" applyNumberFormat="1" applyFont="1" applyFill="1" applyBorder="1" applyAlignment="1">
      <alignment horizontal="center"/>
    </xf>
    <xf numFmtId="2" fontId="2" fillId="7" borderId="1" xfId="0" applyNumberFormat="1" applyFont="1" applyFill="1" applyBorder="1"/>
    <xf numFmtId="164" fontId="0" fillId="7" borderId="0" xfId="2" applyFont="1" applyFill="1" applyBorder="1"/>
    <xf numFmtId="10" fontId="0" fillId="7" borderId="1" xfId="0" applyNumberFormat="1" applyFont="1" applyFill="1" applyBorder="1" applyAlignment="1">
      <alignment horizontal="center"/>
    </xf>
    <xf numFmtId="10" fontId="0" fillId="7" borderId="1" xfId="0" applyNumberFormat="1" applyFill="1" applyBorder="1" applyAlignment="1">
      <alignment horizontal="center"/>
    </xf>
    <xf numFmtId="167" fontId="0" fillId="7" borderId="1" xfId="0" applyNumberFormat="1" applyFont="1" applyFill="1" applyBorder="1" applyAlignment="1">
      <alignment horizontal="center"/>
    </xf>
    <xf numFmtId="164" fontId="0" fillId="7" borderId="1" xfId="2" applyFont="1" applyFill="1" applyBorder="1" applyAlignment="1">
      <alignment horizontal="center"/>
    </xf>
    <xf numFmtId="2" fontId="0" fillId="7" borderId="1" xfId="0" applyNumberFormat="1" applyFill="1" applyBorder="1" applyAlignment="1">
      <alignment horizontal="right"/>
    </xf>
    <xf numFmtId="164" fontId="2" fillId="7" borderId="1" xfId="2" applyFont="1" applyFill="1" applyBorder="1" applyAlignment="1">
      <alignment vertical="center"/>
    </xf>
    <xf numFmtId="164" fontId="2" fillId="7" borderId="1" xfId="2" applyFont="1" applyFill="1" applyBorder="1" applyAlignment="1">
      <alignment horizontal="center" vertical="center"/>
    </xf>
    <xf numFmtId="164" fontId="2" fillId="7" borderId="1" xfId="2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/>
    </xf>
    <xf numFmtId="2" fontId="0" fillId="0" borderId="1" xfId="0" applyNumberFormat="1" applyFill="1" applyBorder="1" applyAlignment="1">
      <alignment horizontal="right"/>
    </xf>
    <xf numFmtId="8" fontId="0" fillId="0" borderId="30" xfId="0" applyNumberFormat="1" applyFont="1" applyFill="1" applyBorder="1" applyAlignment="1"/>
    <xf numFmtId="165" fontId="4" fillId="0" borderId="1" xfId="0" applyNumberFormat="1" applyFont="1" applyFill="1" applyBorder="1" applyAlignment="1">
      <alignment horizontal="center"/>
    </xf>
    <xf numFmtId="0" fontId="4" fillId="0" borderId="1" xfId="0" applyFont="1" applyBorder="1" applyAlignment="1">
      <alignment horizontal="left"/>
    </xf>
    <xf numFmtId="0" fontId="2" fillId="2" borderId="44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0" fillId="0" borderId="1" xfId="0" applyFont="1" applyBorder="1" applyAlignment="1">
      <alignment horizontal="left"/>
    </xf>
    <xf numFmtId="0" fontId="0" fillId="0" borderId="0" xfId="0" applyBorder="1" applyAlignment="1">
      <alignment horizontal="center"/>
    </xf>
    <xf numFmtId="0" fontId="2" fillId="3" borderId="26" xfId="0" applyFont="1" applyFill="1" applyBorder="1" applyAlignment="1">
      <alignment horizontal="center"/>
    </xf>
    <xf numFmtId="0" fontId="2" fillId="3" borderId="27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left"/>
    </xf>
    <xf numFmtId="0" fontId="2" fillId="0" borderId="29" xfId="0" applyFont="1" applyBorder="1" applyAlignment="1">
      <alignment horizontal="left"/>
    </xf>
    <xf numFmtId="0" fontId="2" fillId="0" borderId="12" xfId="0" applyFont="1" applyBorder="1" applyAlignment="1">
      <alignment horizontal="left"/>
    </xf>
    <xf numFmtId="0" fontId="2" fillId="0" borderId="30" xfId="0" applyFont="1" applyBorder="1" applyAlignment="1">
      <alignment horizontal="left"/>
    </xf>
    <xf numFmtId="0" fontId="0" fillId="7" borderId="1" xfId="0" applyFill="1" applyBorder="1" applyAlignment="1">
      <alignment horizontal="left"/>
    </xf>
    <xf numFmtId="0" fontId="0" fillId="7" borderId="1" xfId="0" applyFont="1" applyFill="1" applyBorder="1" applyAlignment="1">
      <alignment horizontal="left"/>
    </xf>
    <xf numFmtId="0" fontId="2" fillId="4" borderId="1" xfId="0" applyFont="1" applyFill="1" applyBorder="1" applyAlignment="1">
      <alignment horizontal="center"/>
    </xf>
    <xf numFmtId="0" fontId="2" fillId="4" borderId="29" xfId="0" applyFont="1" applyFill="1" applyBorder="1" applyAlignment="1">
      <alignment horizontal="center"/>
    </xf>
    <xf numFmtId="0" fontId="2" fillId="6" borderId="26" xfId="0" applyFont="1" applyFill="1" applyBorder="1" applyAlignment="1">
      <alignment horizontal="center"/>
    </xf>
    <xf numFmtId="0" fontId="2" fillId="6" borderId="27" xfId="0" applyFont="1" applyFill="1" applyBorder="1" applyAlignment="1">
      <alignment horizontal="center"/>
    </xf>
    <xf numFmtId="0" fontId="0" fillId="0" borderId="1" xfId="0" applyBorder="1"/>
    <xf numFmtId="0" fontId="0" fillId="0" borderId="1" xfId="0" applyFont="1" applyBorder="1"/>
    <xf numFmtId="0" fontId="0" fillId="7" borderId="1" xfId="0" applyFill="1" applyBorder="1"/>
    <xf numFmtId="0" fontId="0" fillId="7" borderId="1" xfId="0" applyFont="1" applyFill="1" applyBorder="1"/>
    <xf numFmtId="0" fontId="0" fillId="0" borderId="1" xfId="0" applyFill="1" applyBorder="1"/>
    <xf numFmtId="0" fontId="0" fillId="0" borderId="1" xfId="0" applyFont="1" applyFill="1" applyBorder="1"/>
    <xf numFmtId="0" fontId="0" fillId="7" borderId="29" xfId="0" applyFill="1" applyBorder="1" applyAlignment="1">
      <alignment horizontal="left"/>
    </xf>
    <xf numFmtId="0" fontId="0" fillId="7" borderId="12" xfId="0" applyFill="1" applyBorder="1" applyAlignment="1">
      <alignment horizontal="left"/>
    </xf>
    <xf numFmtId="0" fontId="0" fillId="7" borderId="30" xfId="0" applyFill="1" applyBorder="1" applyAlignment="1">
      <alignment horizontal="left"/>
    </xf>
    <xf numFmtId="0" fontId="2" fillId="0" borderId="29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30" xfId="0" applyFont="1" applyBorder="1" applyAlignment="1">
      <alignment horizontal="center"/>
    </xf>
    <xf numFmtId="0" fontId="2" fillId="4" borderId="47" xfId="0" applyFont="1" applyFill="1" applyBorder="1" applyAlignment="1">
      <alignment horizontal="center"/>
    </xf>
    <xf numFmtId="0" fontId="2" fillId="4" borderId="42" xfId="0" applyFont="1" applyFill="1" applyBorder="1" applyAlignment="1">
      <alignment horizontal="center"/>
    </xf>
    <xf numFmtId="0" fontId="2" fillId="7" borderId="29" xfId="0" applyFont="1" applyFill="1" applyBorder="1" applyAlignment="1">
      <alignment horizontal="center"/>
    </xf>
    <xf numFmtId="0" fontId="2" fillId="7" borderId="12" xfId="0" applyFont="1" applyFill="1" applyBorder="1" applyAlignment="1">
      <alignment horizontal="center"/>
    </xf>
    <xf numFmtId="0" fontId="2" fillId="7" borderId="30" xfId="0" applyFont="1" applyFill="1" applyBorder="1" applyAlignment="1">
      <alignment horizontal="center"/>
    </xf>
    <xf numFmtId="0" fontId="2" fillId="7" borderId="1" xfId="0" applyFont="1" applyFill="1" applyBorder="1" applyAlignment="1">
      <alignment horizontal="center"/>
    </xf>
    <xf numFmtId="0" fontId="6" fillId="7" borderId="29" xfId="0" applyFont="1" applyFill="1" applyBorder="1" applyAlignment="1">
      <alignment horizontal="left"/>
    </xf>
    <xf numFmtId="0" fontId="6" fillId="7" borderId="12" xfId="0" applyFont="1" applyFill="1" applyBorder="1" applyAlignment="1">
      <alignment horizontal="left"/>
    </xf>
    <xf numFmtId="0" fontId="6" fillId="7" borderId="30" xfId="0" applyFont="1" applyFill="1" applyBorder="1" applyAlignment="1">
      <alignment horizontal="left"/>
    </xf>
    <xf numFmtId="0" fontId="2" fillId="7" borderId="26" xfId="0" applyFont="1" applyFill="1" applyBorder="1" applyAlignment="1">
      <alignment horizontal="center"/>
    </xf>
    <xf numFmtId="0" fontId="2" fillId="7" borderId="27" xfId="0" applyFont="1" applyFill="1" applyBorder="1" applyAlignment="1">
      <alignment horizontal="center"/>
    </xf>
    <xf numFmtId="0" fontId="2" fillId="4" borderId="32" xfId="0" applyFont="1" applyFill="1" applyBorder="1" applyAlignment="1">
      <alignment horizontal="center"/>
    </xf>
    <xf numFmtId="0" fontId="2" fillId="4" borderId="12" xfId="0" applyFont="1" applyFill="1" applyBorder="1" applyAlignment="1">
      <alignment horizontal="center"/>
    </xf>
    <xf numFmtId="0" fontId="2" fillId="9" borderId="48" xfId="0" applyFont="1" applyFill="1" applyBorder="1" applyAlignment="1">
      <alignment horizontal="center"/>
    </xf>
    <xf numFmtId="0" fontId="2" fillId="9" borderId="27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Font="1" applyBorder="1" applyAlignment="1">
      <alignment wrapText="1"/>
    </xf>
    <xf numFmtId="0" fontId="2" fillId="0" borderId="1" xfId="0" applyFont="1" applyBorder="1" applyAlignment="1">
      <alignment horizontal="left"/>
    </xf>
    <xf numFmtId="0" fontId="0" fillId="0" borderId="29" xfId="0" applyBorder="1" applyAlignment="1">
      <alignment horizontal="left"/>
    </xf>
    <xf numFmtId="0" fontId="0" fillId="0" borderId="12" xfId="0" applyBorder="1" applyAlignment="1">
      <alignment horizontal="left"/>
    </xf>
    <xf numFmtId="0" fontId="0" fillId="0" borderId="30" xfId="0" applyBorder="1" applyAlignment="1">
      <alignment horizontal="left"/>
    </xf>
    <xf numFmtId="0" fontId="4" fillId="0" borderId="0" xfId="0" applyFont="1" applyBorder="1" applyAlignment="1">
      <alignment horizontal="left"/>
    </xf>
    <xf numFmtId="0" fontId="7" fillId="0" borderId="42" xfId="0" applyFont="1" applyBorder="1" applyAlignment="1">
      <alignment horizontal="left"/>
    </xf>
    <xf numFmtId="0" fontId="7" fillId="0" borderId="0" xfId="0" applyNumberFormat="1" applyFont="1" applyBorder="1" applyAlignment="1">
      <alignment horizontal="left"/>
    </xf>
    <xf numFmtId="0" fontId="7" fillId="0" borderId="0" xfId="0" applyFont="1" applyBorder="1" applyAlignment="1">
      <alignment horizontal="left"/>
    </xf>
    <xf numFmtId="0" fontId="7" fillId="0" borderId="27" xfId="0" applyFont="1" applyBorder="1" applyAlignment="1">
      <alignment horizontal="left"/>
    </xf>
    <xf numFmtId="0" fontId="0" fillId="0" borderId="29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30" xfId="0" applyFont="1" applyBorder="1" applyAlignment="1">
      <alignment horizontal="center"/>
    </xf>
    <xf numFmtId="168" fontId="2" fillId="0" borderId="29" xfId="2" applyNumberFormat="1" applyFont="1" applyFill="1" applyBorder="1" applyAlignment="1">
      <alignment horizontal="center"/>
    </xf>
    <xf numFmtId="168" fontId="2" fillId="0" borderId="12" xfId="2" applyNumberFormat="1" applyFont="1" applyFill="1" applyBorder="1" applyAlignment="1">
      <alignment horizontal="center"/>
    </xf>
    <xf numFmtId="168" fontId="2" fillId="0" borderId="30" xfId="2" applyNumberFormat="1" applyFont="1" applyFill="1" applyBorder="1" applyAlignment="1">
      <alignment horizontal="center"/>
    </xf>
    <xf numFmtId="0" fontId="4" fillId="0" borderId="29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26" xfId="0" applyFont="1" applyBorder="1" applyAlignment="1">
      <alignment horizontal="center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4" fillId="0" borderId="9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left"/>
    </xf>
    <xf numFmtId="0" fontId="4" fillId="0" borderId="8" xfId="0" applyFont="1" applyBorder="1" applyAlignment="1">
      <alignment horizontal="left"/>
    </xf>
    <xf numFmtId="0" fontId="4" fillId="0" borderId="5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168" fontId="2" fillId="7" borderId="29" xfId="2" applyNumberFormat="1" applyFont="1" applyFill="1" applyBorder="1" applyAlignment="1">
      <alignment horizontal="center"/>
    </xf>
    <xf numFmtId="168" fontId="2" fillId="7" borderId="12" xfId="2" applyNumberFormat="1" applyFont="1" applyFill="1" applyBorder="1" applyAlignment="1">
      <alignment horizontal="center"/>
    </xf>
    <xf numFmtId="168" fontId="2" fillId="7" borderId="30" xfId="2" applyNumberFormat="1" applyFont="1" applyFill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2" fillId="0" borderId="25" xfId="0" applyFont="1" applyFill="1" applyBorder="1" applyAlignment="1">
      <alignment horizontal="center" wrapText="1"/>
    </xf>
    <xf numFmtId="0" fontId="2" fillId="0" borderId="14" xfId="0" applyFont="1" applyFill="1" applyBorder="1" applyAlignment="1">
      <alignment horizontal="center" wrapText="1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33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33" xfId="0" applyFont="1" applyBorder="1" applyAlignment="1">
      <alignment horizontal="left"/>
    </xf>
    <xf numFmtId="0" fontId="4" fillId="0" borderId="16" xfId="0" applyFont="1" applyBorder="1" applyAlignment="1">
      <alignment horizontal="left"/>
    </xf>
    <xf numFmtId="0" fontId="4" fillId="0" borderId="34" xfId="0" applyFont="1" applyBorder="1" applyAlignment="1">
      <alignment horizontal="left"/>
    </xf>
    <xf numFmtId="0" fontId="4" fillId="0" borderId="25" xfId="0" applyFont="1" applyBorder="1" applyAlignment="1">
      <alignment horizontal="center"/>
    </xf>
    <xf numFmtId="0" fontId="4" fillId="0" borderId="23" xfId="0" applyFont="1" applyBorder="1" applyAlignment="1">
      <alignment horizontal="center"/>
    </xf>
    <xf numFmtId="0" fontId="4" fillId="0" borderId="31" xfId="0" applyFont="1" applyBorder="1" applyAlignment="1">
      <alignment horizontal="center"/>
    </xf>
    <xf numFmtId="0" fontId="2" fillId="0" borderId="32" xfId="0" applyFont="1" applyBorder="1" applyAlignment="1">
      <alignment horizontal="right" vertical="center" wrapText="1"/>
    </xf>
    <xf numFmtId="0" fontId="2" fillId="0" borderId="12" xfId="0" applyFont="1" applyBorder="1" applyAlignment="1">
      <alignment horizontal="right" vertical="center" wrapText="1"/>
    </xf>
    <xf numFmtId="0" fontId="2" fillId="0" borderId="30" xfId="0" applyFont="1" applyBorder="1" applyAlignment="1">
      <alignment horizontal="right" vertical="center" wrapText="1"/>
    </xf>
    <xf numFmtId="0" fontId="2" fillId="0" borderId="36" xfId="0" applyFont="1" applyBorder="1" applyAlignment="1">
      <alignment horizontal="center"/>
    </xf>
    <xf numFmtId="0" fontId="2" fillId="0" borderId="37" xfId="0" applyFont="1" applyBorder="1" applyAlignment="1">
      <alignment horizontal="center"/>
    </xf>
    <xf numFmtId="0" fontId="2" fillId="0" borderId="38" xfId="0" applyFont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35" xfId="0" applyFont="1" applyBorder="1" applyAlignment="1">
      <alignment horizontal="left"/>
    </xf>
    <xf numFmtId="0" fontId="2" fillId="0" borderId="23" xfId="0" applyFont="1" applyBorder="1" applyAlignment="1">
      <alignment horizontal="left"/>
    </xf>
    <xf numFmtId="0" fontId="2" fillId="0" borderId="14" xfId="0" applyFont="1" applyBorder="1" applyAlignment="1">
      <alignment horizontal="left"/>
    </xf>
    <xf numFmtId="0" fontId="4" fillId="0" borderId="39" xfId="0" applyFont="1" applyBorder="1" applyAlignment="1">
      <alignment horizontal="left"/>
    </xf>
    <xf numFmtId="0" fontId="4" fillId="0" borderId="15" xfId="0" applyFont="1" applyBorder="1" applyAlignment="1">
      <alignment horizontal="left"/>
    </xf>
    <xf numFmtId="0" fontId="4" fillId="0" borderId="40" xfId="0" applyFont="1" applyBorder="1" applyAlignment="1">
      <alignment horizontal="left"/>
    </xf>
    <xf numFmtId="0" fontId="4" fillId="0" borderId="29" xfId="0" applyFont="1" applyBorder="1" applyAlignment="1">
      <alignment horizontal="left"/>
    </xf>
    <xf numFmtId="0" fontId="4" fillId="0" borderId="12" xfId="0" applyFont="1" applyBorder="1" applyAlignment="1">
      <alignment horizontal="left"/>
    </xf>
    <xf numFmtId="0" fontId="4" fillId="0" borderId="30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32" xfId="0" applyFont="1" applyBorder="1" applyAlignment="1">
      <alignment horizontal="right" vertical="center"/>
    </xf>
    <xf numFmtId="0" fontId="2" fillId="0" borderId="12" xfId="0" applyFont="1" applyBorder="1" applyAlignment="1">
      <alignment horizontal="right" vertical="center"/>
    </xf>
    <xf numFmtId="0" fontId="2" fillId="0" borderId="30" xfId="0" applyFont="1" applyBorder="1" applyAlignment="1">
      <alignment horizontal="right" vertical="center"/>
    </xf>
    <xf numFmtId="0" fontId="2" fillId="0" borderId="5" xfId="0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/>
    </xf>
    <xf numFmtId="0" fontId="0" fillId="0" borderId="5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46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50" xfId="0" applyFont="1" applyBorder="1" applyAlignment="1">
      <alignment horizontal="center"/>
    </xf>
    <xf numFmtId="0" fontId="2" fillId="0" borderId="32" xfId="0" applyFont="1" applyBorder="1" applyAlignment="1">
      <alignment horizontal="left" vertical="center"/>
    </xf>
    <xf numFmtId="0" fontId="2" fillId="0" borderId="30" xfId="0" applyFont="1" applyBorder="1" applyAlignment="1">
      <alignment horizontal="left" vertical="center"/>
    </xf>
    <xf numFmtId="0" fontId="2" fillId="0" borderId="32" xfId="0" applyFont="1" applyBorder="1" applyAlignment="1">
      <alignment horizontal="left" vertical="center" wrapText="1"/>
    </xf>
    <xf numFmtId="0" fontId="2" fillId="0" borderId="30" xfId="0" applyFont="1" applyBorder="1" applyAlignment="1">
      <alignment horizontal="left" vertical="center" wrapText="1"/>
    </xf>
    <xf numFmtId="0" fontId="2" fillId="0" borderId="3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59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11" fillId="0" borderId="5" xfId="0" applyFont="1" applyBorder="1" applyAlignment="1">
      <alignment horizontal="left"/>
    </xf>
    <xf numFmtId="0" fontId="11" fillId="0" borderId="1" xfId="0" applyFont="1" applyBorder="1" applyAlignment="1">
      <alignment horizontal="left"/>
    </xf>
    <xf numFmtId="0" fontId="2" fillId="0" borderId="5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</cellXfs>
  <cellStyles count="3">
    <cellStyle name="Normal" xfId="0" builtinId="0"/>
    <cellStyle name="Porcentagem" xfId="1" builtinId="5"/>
    <cellStyle name="Vírgula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379"/>
  <sheetViews>
    <sheetView tabSelected="1" topLeftCell="A40" workbookViewId="0">
      <selection activeCell="I100" sqref="I100"/>
    </sheetView>
  </sheetViews>
  <sheetFormatPr defaultRowHeight="12.75" x14ac:dyDescent="0.2"/>
  <cols>
    <col min="1" max="1" width="15.140625" customWidth="1"/>
    <col min="2" max="2" width="11.42578125" customWidth="1"/>
    <col min="3" max="3" width="12.28515625" customWidth="1"/>
    <col min="4" max="4" width="12.28515625" bestFit="1" customWidth="1"/>
    <col min="5" max="5" width="10.85546875" customWidth="1"/>
    <col min="6" max="6" width="11.140625" customWidth="1"/>
    <col min="7" max="7" width="19.140625" customWidth="1"/>
    <col min="8" max="8" width="10.42578125" customWidth="1"/>
    <col min="9" max="9" width="28.140625" customWidth="1"/>
    <col min="10" max="11" width="15.5703125" style="55" customWidth="1"/>
    <col min="12" max="12" width="15.85546875" customWidth="1"/>
    <col min="13" max="13" width="10.42578125" customWidth="1"/>
  </cols>
  <sheetData>
    <row r="1" spans="1:11" x14ac:dyDescent="0.2">
      <c r="A1" s="252"/>
      <c r="B1" s="252"/>
      <c r="C1" s="252"/>
      <c r="D1" s="252"/>
      <c r="E1" s="252"/>
      <c r="F1" s="252"/>
      <c r="G1" s="252"/>
      <c r="H1" s="252"/>
      <c r="I1" s="252"/>
    </row>
    <row r="2" spans="1:11" s="168" customFormat="1" ht="18" x14ac:dyDescent="0.25">
      <c r="A2" s="226" t="s">
        <v>202</v>
      </c>
      <c r="B2" s="226"/>
      <c r="C2" s="226"/>
      <c r="D2" s="226"/>
      <c r="E2" s="226"/>
      <c r="F2" s="226"/>
      <c r="G2" s="226"/>
      <c r="H2" s="226"/>
      <c r="I2" s="226"/>
      <c r="J2" s="225"/>
      <c r="K2" s="225"/>
    </row>
    <row r="3" spans="1:11" x14ac:dyDescent="0.2">
      <c r="A3" s="3"/>
      <c r="B3" s="3"/>
      <c r="C3" s="3"/>
      <c r="D3" s="3"/>
      <c r="E3" s="3"/>
      <c r="F3" s="3"/>
      <c r="G3" s="3"/>
      <c r="H3" s="3"/>
      <c r="I3" s="3"/>
    </row>
    <row r="4" spans="1:11" x14ac:dyDescent="0.2">
      <c r="A4" s="246" t="s">
        <v>46</v>
      </c>
      <c r="B4" s="247"/>
      <c r="C4" s="247"/>
      <c r="D4" s="247"/>
      <c r="E4" s="247"/>
      <c r="F4" s="247"/>
      <c r="G4" s="247"/>
      <c r="H4" s="247"/>
      <c r="I4" s="247"/>
      <c r="J4" s="247"/>
      <c r="K4" s="247"/>
    </row>
    <row r="5" spans="1:11" x14ac:dyDescent="0.2">
      <c r="A5" s="200" t="s">
        <v>10</v>
      </c>
      <c r="B5" s="245" t="s">
        <v>47</v>
      </c>
      <c r="C5" s="245"/>
      <c r="D5" s="245"/>
      <c r="E5" s="245"/>
      <c r="F5" s="245"/>
      <c r="G5" s="245"/>
      <c r="H5" s="245"/>
      <c r="I5" s="53"/>
    </row>
    <row r="6" spans="1:11" x14ac:dyDescent="0.2">
      <c r="A6" s="200" t="s">
        <v>11</v>
      </c>
      <c r="B6" s="245" t="s">
        <v>48</v>
      </c>
      <c r="C6" s="245"/>
      <c r="D6" s="245"/>
      <c r="E6" s="245"/>
      <c r="F6" s="245"/>
      <c r="G6" s="245"/>
      <c r="H6" s="245"/>
      <c r="I6" s="74" t="s">
        <v>201</v>
      </c>
    </row>
    <row r="7" spans="1:11" x14ac:dyDescent="0.2">
      <c r="A7" s="200" t="s">
        <v>12</v>
      </c>
      <c r="B7" s="253" t="s">
        <v>56</v>
      </c>
      <c r="C7" s="253"/>
      <c r="D7" s="253"/>
      <c r="E7" s="253"/>
      <c r="F7" s="253"/>
      <c r="G7" s="253"/>
      <c r="H7" s="253"/>
      <c r="I7" s="224">
        <v>45717</v>
      </c>
    </row>
    <row r="8" spans="1:11" x14ac:dyDescent="0.2">
      <c r="A8" s="200" t="s">
        <v>13</v>
      </c>
      <c r="B8" s="245" t="s">
        <v>49</v>
      </c>
      <c r="C8" s="245"/>
      <c r="D8" s="245"/>
      <c r="E8" s="245"/>
      <c r="F8" s="245"/>
      <c r="G8" s="245"/>
      <c r="H8" s="245"/>
      <c r="I8" s="200">
        <v>12</v>
      </c>
    </row>
    <row r="9" spans="1:11" x14ac:dyDescent="0.2">
      <c r="A9" s="199"/>
      <c r="B9" s="205"/>
      <c r="C9" s="205"/>
      <c r="D9" s="205"/>
      <c r="E9" s="205"/>
      <c r="F9" s="205"/>
      <c r="G9" s="205"/>
      <c r="H9" s="199"/>
      <c r="I9" s="199"/>
    </row>
    <row r="10" spans="1:11" x14ac:dyDescent="0.2">
      <c r="A10" s="246" t="s">
        <v>51</v>
      </c>
      <c r="B10" s="247"/>
      <c r="C10" s="247"/>
      <c r="D10" s="247"/>
      <c r="E10" s="247"/>
      <c r="F10" s="247"/>
      <c r="G10" s="247"/>
      <c r="H10" s="247"/>
      <c r="I10" s="247"/>
      <c r="J10" s="247"/>
      <c r="K10" s="247"/>
    </row>
    <row r="11" spans="1:11" x14ac:dyDescent="0.2">
      <c r="A11" s="248" t="s">
        <v>100</v>
      </c>
      <c r="B11" s="248"/>
      <c r="C11" s="248"/>
      <c r="D11" s="248" t="s">
        <v>50</v>
      </c>
      <c r="E11" s="248"/>
      <c r="F11" s="248" t="s">
        <v>101</v>
      </c>
      <c r="G11" s="249"/>
      <c r="H11" s="249"/>
      <c r="I11" s="249"/>
      <c r="J11" s="249"/>
    </row>
    <row r="12" spans="1:11" x14ac:dyDescent="0.2">
      <c r="A12" s="248" t="s">
        <v>203</v>
      </c>
      <c r="B12" s="248"/>
      <c r="C12" s="248"/>
      <c r="D12" s="248" t="s">
        <v>164</v>
      </c>
      <c r="E12" s="248"/>
      <c r="F12" s="250" t="s">
        <v>207</v>
      </c>
      <c r="G12" s="251"/>
      <c r="H12" s="251"/>
      <c r="I12" s="251"/>
      <c r="J12" s="251"/>
    </row>
    <row r="13" spans="1:11" x14ac:dyDescent="0.2">
      <c r="A13" s="199"/>
      <c r="B13" s="205"/>
      <c r="C13" s="205"/>
      <c r="D13" s="205"/>
      <c r="E13" s="205"/>
      <c r="F13" s="205"/>
      <c r="G13" s="205"/>
      <c r="H13" s="199"/>
      <c r="I13" s="199"/>
    </row>
    <row r="14" spans="1:11" x14ac:dyDescent="0.2">
      <c r="A14" s="246" t="s">
        <v>57</v>
      </c>
      <c r="B14" s="247"/>
      <c r="C14" s="247"/>
      <c r="D14" s="247"/>
      <c r="E14" s="247"/>
      <c r="F14" s="247"/>
      <c r="G14" s="247"/>
      <c r="H14" s="247"/>
      <c r="I14" s="247"/>
      <c r="J14" s="210"/>
      <c r="K14"/>
    </row>
    <row r="15" spans="1:11" x14ac:dyDescent="0.2">
      <c r="A15" s="200">
        <v>1</v>
      </c>
      <c r="B15" s="245" t="s">
        <v>9</v>
      </c>
      <c r="C15" s="245"/>
      <c r="D15" s="245"/>
      <c r="E15" s="245"/>
      <c r="F15" s="245"/>
      <c r="G15" s="245"/>
      <c r="H15" s="245"/>
      <c r="I15" s="248" t="s">
        <v>185</v>
      </c>
      <c r="J15" s="248"/>
      <c r="K15" s="248"/>
    </row>
    <row r="16" spans="1:11" x14ac:dyDescent="0.2">
      <c r="A16" s="200">
        <v>2</v>
      </c>
      <c r="B16" s="253" t="s">
        <v>58</v>
      </c>
      <c r="C16" s="253"/>
      <c r="D16" s="253"/>
      <c r="E16" s="253"/>
      <c r="F16" s="253"/>
      <c r="G16" s="253"/>
      <c r="H16" s="253"/>
      <c r="I16" s="200"/>
      <c r="J16" s="61"/>
      <c r="K16" s="61"/>
    </row>
    <row r="17" spans="1:12" x14ac:dyDescent="0.2">
      <c r="A17" s="200">
        <v>3</v>
      </c>
      <c r="B17" s="245" t="s">
        <v>8</v>
      </c>
      <c r="C17" s="245"/>
      <c r="D17" s="245"/>
      <c r="E17" s="245"/>
      <c r="F17" s="245"/>
      <c r="G17" s="245"/>
      <c r="H17" s="245"/>
      <c r="I17" s="244">
        <v>1880</v>
      </c>
      <c r="J17" s="70">
        <v>1880</v>
      </c>
      <c r="K17" s="70">
        <v>2243.9699999999998</v>
      </c>
      <c r="L17" s="192"/>
    </row>
    <row r="18" spans="1:12" x14ac:dyDescent="0.2">
      <c r="A18" s="200">
        <v>4</v>
      </c>
      <c r="B18" s="253" t="s">
        <v>7</v>
      </c>
      <c r="C18" s="245"/>
      <c r="D18" s="245"/>
      <c r="E18" s="245"/>
      <c r="F18" s="245"/>
      <c r="G18" s="245"/>
      <c r="H18" s="245"/>
      <c r="I18" s="211" t="s">
        <v>194</v>
      </c>
      <c r="J18" s="63" t="s">
        <v>194</v>
      </c>
      <c r="K18" s="63" t="s">
        <v>86</v>
      </c>
    </row>
    <row r="19" spans="1:12" ht="25.5" x14ac:dyDescent="0.2">
      <c r="A19" s="200">
        <v>5</v>
      </c>
      <c r="B19" s="245" t="s">
        <v>6</v>
      </c>
      <c r="C19" s="245"/>
      <c r="D19" s="245"/>
      <c r="E19" s="245"/>
      <c r="F19" s="245"/>
      <c r="G19" s="245"/>
      <c r="H19" s="245"/>
      <c r="I19" s="193" t="s">
        <v>204</v>
      </c>
      <c r="J19" s="193" t="s">
        <v>204</v>
      </c>
      <c r="K19" s="220" t="s">
        <v>206</v>
      </c>
    </row>
    <row r="20" spans="1:12" x14ac:dyDescent="0.2">
      <c r="A20" s="254"/>
      <c r="B20" s="254"/>
      <c r="C20" s="254"/>
      <c r="D20" s="254"/>
      <c r="E20" s="254"/>
      <c r="F20" s="254"/>
      <c r="G20" s="254"/>
      <c r="H20" s="254"/>
      <c r="I20" s="254"/>
    </row>
    <row r="21" spans="1:12" x14ac:dyDescent="0.2">
      <c r="A21" s="255" t="s">
        <v>24</v>
      </c>
      <c r="B21" s="256"/>
      <c r="C21" s="256"/>
      <c r="D21" s="256"/>
      <c r="E21" s="256"/>
      <c r="F21" s="256"/>
      <c r="G21" s="256"/>
      <c r="H21" s="256"/>
      <c r="I21" s="256"/>
      <c r="J21" s="256"/>
      <c r="K21" s="207"/>
    </row>
    <row r="22" spans="1:12" ht="38.25" x14ac:dyDescent="0.2">
      <c r="A22" s="202">
        <v>1</v>
      </c>
      <c r="B22" s="257" t="s">
        <v>18</v>
      </c>
      <c r="C22" s="257"/>
      <c r="D22" s="257"/>
      <c r="E22" s="257"/>
      <c r="F22" s="257"/>
      <c r="G22" s="257"/>
      <c r="H22" s="202" t="s">
        <v>3</v>
      </c>
      <c r="I22" s="67" t="s">
        <v>195</v>
      </c>
      <c r="J22" s="67" t="s">
        <v>205</v>
      </c>
      <c r="K22" s="67" t="s">
        <v>96</v>
      </c>
    </row>
    <row r="23" spans="1:12" x14ac:dyDescent="0.2">
      <c r="A23" s="202" t="s">
        <v>10</v>
      </c>
      <c r="B23" s="258" t="s">
        <v>45</v>
      </c>
      <c r="C23" s="253"/>
      <c r="D23" s="253"/>
      <c r="E23" s="253"/>
      <c r="F23" s="253"/>
      <c r="G23" s="253"/>
      <c r="H23" s="206"/>
      <c r="I23" s="61">
        <f>I17</f>
        <v>1880</v>
      </c>
      <c r="J23" s="61">
        <f>J17</f>
        <v>1880</v>
      </c>
      <c r="K23" s="61">
        <f>K17</f>
        <v>2243.9699999999998</v>
      </c>
    </row>
    <row r="24" spans="1:12" x14ac:dyDescent="0.2">
      <c r="A24" s="202" t="s">
        <v>11</v>
      </c>
      <c r="B24" s="258" t="s">
        <v>59</v>
      </c>
      <c r="C24" s="253"/>
      <c r="D24" s="253"/>
      <c r="E24" s="253"/>
      <c r="F24" s="253"/>
      <c r="G24" s="253"/>
      <c r="H24" s="57"/>
      <c r="I24" s="61">
        <v>0</v>
      </c>
      <c r="J24" s="61">
        <v>0</v>
      </c>
      <c r="K24" s="61">
        <v>0</v>
      </c>
    </row>
    <row r="25" spans="1:12" x14ac:dyDescent="0.2">
      <c r="A25" s="202" t="s">
        <v>12</v>
      </c>
      <c r="B25" s="183" t="s">
        <v>189</v>
      </c>
      <c r="C25" s="184"/>
      <c r="D25" s="184"/>
      <c r="E25" s="184"/>
      <c r="F25" s="185" t="s">
        <v>190</v>
      </c>
      <c r="G25" s="243"/>
      <c r="H25" s="186">
        <v>0.2</v>
      </c>
      <c r="I25" s="61">
        <f>I23*H25</f>
        <v>376</v>
      </c>
      <c r="J25" s="61">
        <f>J23*H25</f>
        <v>376</v>
      </c>
      <c r="K25" s="61">
        <f>K23*H25</f>
        <v>448.79399999999998</v>
      </c>
    </row>
    <row r="26" spans="1:12" x14ac:dyDescent="0.2">
      <c r="A26" s="202" t="s">
        <v>13</v>
      </c>
      <c r="B26" s="253" t="s">
        <v>2</v>
      </c>
      <c r="C26" s="253"/>
      <c r="D26" s="253"/>
      <c r="E26" s="253"/>
      <c r="F26" s="253"/>
      <c r="G26" s="253"/>
      <c r="H26" s="2"/>
      <c r="I26" s="61">
        <v>0</v>
      </c>
      <c r="J26" s="61">
        <v>0</v>
      </c>
      <c r="K26" s="61">
        <v>0</v>
      </c>
    </row>
    <row r="27" spans="1:12" x14ac:dyDescent="0.2">
      <c r="A27" s="43" t="s">
        <v>14</v>
      </c>
      <c r="B27" s="253" t="s">
        <v>60</v>
      </c>
      <c r="C27" s="253"/>
      <c r="D27" s="253"/>
      <c r="E27" s="253"/>
      <c r="F27" s="253"/>
      <c r="G27" s="253"/>
      <c r="H27" s="27"/>
      <c r="I27" s="61">
        <v>0</v>
      </c>
      <c r="J27" s="61">
        <v>0</v>
      </c>
      <c r="K27" s="61">
        <v>0</v>
      </c>
    </row>
    <row r="28" spans="1:12" x14ac:dyDescent="0.2">
      <c r="A28" s="202" t="s">
        <v>15</v>
      </c>
      <c r="B28" s="258" t="s">
        <v>61</v>
      </c>
      <c r="C28" s="253"/>
      <c r="D28" s="253"/>
      <c r="E28" s="253"/>
      <c r="F28" s="253"/>
      <c r="G28" s="253"/>
      <c r="H28" s="27"/>
      <c r="I28" s="61">
        <v>0</v>
      </c>
      <c r="J28" s="61">
        <v>0</v>
      </c>
      <c r="K28" s="61">
        <v>0</v>
      </c>
    </row>
    <row r="29" spans="1:12" x14ac:dyDescent="0.2">
      <c r="A29" s="43" t="s">
        <v>16</v>
      </c>
      <c r="B29" s="258" t="s">
        <v>4</v>
      </c>
      <c r="C29" s="253"/>
      <c r="D29" s="253"/>
      <c r="E29" s="253"/>
      <c r="F29" s="253"/>
      <c r="G29" s="253"/>
      <c r="H29" s="2"/>
      <c r="I29" s="61">
        <v>0</v>
      </c>
      <c r="J29" s="61">
        <v>0</v>
      </c>
      <c r="K29" s="61">
        <v>0</v>
      </c>
    </row>
    <row r="30" spans="1:12" x14ac:dyDescent="0.2">
      <c r="A30" s="257" t="s">
        <v>80</v>
      </c>
      <c r="B30" s="257"/>
      <c r="C30" s="257"/>
      <c r="D30" s="257"/>
      <c r="E30" s="257"/>
      <c r="F30" s="257"/>
      <c r="G30" s="257"/>
      <c r="H30" s="257"/>
      <c r="I30" s="69">
        <f>TRUNC(SUM(I23:I29),2)</f>
        <v>2256</v>
      </c>
      <c r="J30" s="69">
        <f>TRUNC(SUM(J23:J29),2)</f>
        <v>2256</v>
      </c>
      <c r="K30" s="69">
        <f>TRUNC(SUM(K23:K29),2)</f>
        <v>2692.76</v>
      </c>
    </row>
    <row r="31" spans="1:12" x14ac:dyDescent="0.2">
      <c r="A31" s="212"/>
      <c r="B31" s="212"/>
      <c r="C31" s="212"/>
      <c r="D31" s="212"/>
      <c r="E31" s="212"/>
      <c r="F31" s="212"/>
      <c r="G31" s="212"/>
      <c r="H31" s="212"/>
      <c r="I31" s="4"/>
      <c r="J31" s="56"/>
    </row>
    <row r="32" spans="1:12" x14ac:dyDescent="0.2">
      <c r="A32" s="255" t="s">
        <v>62</v>
      </c>
      <c r="B32" s="256"/>
      <c r="C32" s="256"/>
      <c r="D32" s="256"/>
      <c r="E32" s="256"/>
      <c r="F32" s="256"/>
      <c r="G32" s="256"/>
      <c r="H32" s="256"/>
      <c r="I32" s="256"/>
      <c r="J32" s="256"/>
      <c r="K32" s="207"/>
    </row>
    <row r="33" spans="1:12" ht="38.25" x14ac:dyDescent="0.2">
      <c r="A33" s="257" t="s">
        <v>70</v>
      </c>
      <c r="B33" s="257"/>
      <c r="C33" s="257"/>
      <c r="D33" s="257"/>
      <c r="E33" s="257"/>
      <c r="F33" s="257"/>
      <c r="G33" s="257"/>
      <c r="H33" s="202" t="s">
        <v>3</v>
      </c>
      <c r="I33" s="68" t="str">
        <f>I22</f>
        <v>VALOR (R$) MENSAL  1 Coletor</v>
      </c>
      <c r="J33" s="68" t="str">
        <f>J22</f>
        <v>VALOR (R$) MENSAL 1 Coletor</v>
      </c>
      <c r="K33" s="67" t="str">
        <f>K22</f>
        <v>VALOR (R$) MENSAL 1 MOTORISTA</v>
      </c>
    </row>
    <row r="34" spans="1:12" x14ac:dyDescent="0.2">
      <c r="A34" s="202" t="s">
        <v>10</v>
      </c>
      <c r="B34" s="258" t="s">
        <v>64</v>
      </c>
      <c r="C34" s="253"/>
      <c r="D34" s="253"/>
      <c r="E34" s="253"/>
      <c r="F34" s="253"/>
      <c r="G34" s="253"/>
      <c r="H34" s="1">
        <v>8.3299999999999999E-2</v>
      </c>
      <c r="I34" s="49">
        <f>$I$30*H34</f>
        <v>187.9248</v>
      </c>
      <c r="J34" s="49">
        <f>$J$30*H34</f>
        <v>187.9248</v>
      </c>
      <c r="K34" s="49">
        <f>$K$30*H34</f>
        <v>224.30690800000002</v>
      </c>
    </row>
    <row r="35" spans="1:12" x14ac:dyDescent="0.2">
      <c r="A35" s="202" t="s">
        <v>11</v>
      </c>
      <c r="B35" s="253" t="s">
        <v>200</v>
      </c>
      <c r="C35" s="253"/>
      <c r="D35" s="253"/>
      <c r="E35" s="253"/>
      <c r="F35" s="253"/>
      <c r="G35" s="253"/>
      <c r="H35" s="44">
        <v>0.1111</v>
      </c>
      <c r="I35" s="49">
        <f>H35*I30</f>
        <v>250.64160000000001</v>
      </c>
      <c r="J35" s="49">
        <f>$J$30*H35</f>
        <v>250.64160000000001</v>
      </c>
      <c r="K35" s="49">
        <f>$K$30*H35</f>
        <v>299.16563600000006</v>
      </c>
    </row>
    <row r="36" spans="1:12" x14ac:dyDescent="0.2">
      <c r="A36" s="202"/>
      <c r="B36" s="259" t="s">
        <v>65</v>
      </c>
      <c r="C36" s="260"/>
      <c r="D36" s="260"/>
      <c r="E36" s="260"/>
      <c r="F36" s="260"/>
      <c r="G36" s="261"/>
      <c r="H36" s="6">
        <f>TRUNC(SUM(H34:H35),4)</f>
        <v>0.19439999999999999</v>
      </c>
      <c r="I36" s="48">
        <f>TRUNC(SUM(I34:I35),2)</f>
        <v>438.56</v>
      </c>
      <c r="J36" s="48">
        <f>TRUNC(SUM(J34:J35),2)</f>
        <v>438.56</v>
      </c>
      <c r="K36" s="48">
        <f>TRUNC(SUM(K34:K35),2)</f>
        <v>523.47</v>
      </c>
      <c r="L36" s="54"/>
    </row>
    <row r="37" spans="1:12" x14ac:dyDescent="0.2">
      <c r="J37" s="56"/>
      <c r="K37" s="56"/>
      <c r="L37" s="54"/>
    </row>
    <row r="38" spans="1:12" ht="38.25" x14ac:dyDescent="0.2">
      <c r="A38" s="257" t="s">
        <v>71</v>
      </c>
      <c r="B38" s="257"/>
      <c r="C38" s="257"/>
      <c r="D38" s="257"/>
      <c r="E38" s="257"/>
      <c r="F38" s="257"/>
      <c r="G38" s="257"/>
      <c r="H38" s="202" t="s">
        <v>3</v>
      </c>
      <c r="I38" s="68" t="str">
        <f>I33</f>
        <v>VALOR (R$) MENSAL  1 Coletor</v>
      </c>
      <c r="J38" s="68" t="str">
        <f>J33</f>
        <v>VALOR (R$) MENSAL 1 Coletor</v>
      </c>
      <c r="K38" s="67" t="str">
        <f>K33</f>
        <v>VALOR (R$) MENSAL 1 MOTORISTA</v>
      </c>
    </row>
    <row r="39" spans="1:12" x14ac:dyDescent="0.2">
      <c r="A39" s="202" t="s">
        <v>10</v>
      </c>
      <c r="B39" s="258" t="s">
        <v>67</v>
      </c>
      <c r="C39" s="253"/>
      <c r="D39" s="253"/>
      <c r="E39" s="253"/>
      <c r="F39" s="253"/>
      <c r="G39" s="253"/>
      <c r="H39" s="1">
        <v>0.2</v>
      </c>
      <c r="I39" s="49">
        <f>H39*(I$30+I$36)</f>
        <v>538.91200000000003</v>
      </c>
      <c r="J39" s="49">
        <f>H39*(J$30+J$36)</f>
        <v>538.91200000000003</v>
      </c>
      <c r="K39" s="49">
        <f>H39*(K$30+K$36)</f>
        <v>643.24600000000009</v>
      </c>
      <c r="L39" s="215"/>
    </row>
    <row r="40" spans="1:12" ht="0.75" customHeight="1" x14ac:dyDescent="0.2">
      <c r="A40" s="202" t="s">
        <v>11</v>
      </c>
      <c r="B40" s="262"/>
      <c r="C40" s="263"/>
      <c r="D40" s="263"/>
      <c r="E40" s="263"/>
      <c r="F40" s="263"/>
      <c r="G40" s="263"/>
      <c r="H40" s="1"/>
      <c r="I40" s="49">
        <f t="shared" ref="I40:I46" si="0">H40*(I$30+I$36)</f>
        <v>0</v>
      </c>
      <c r="J40" s="49">
        <f t="shared" ref="J40:J46" si="1">H40*(J$30+J$36)</f>
        <v>0</v>
      </c>
      <c r="K40" s="49">
        <f t="shared" ref="K40:K46" si="2">H40*(K$30+K$36)</f>
        <v>0</v>
      </c>
    </row>
    <row r="41" spans="1:12" hidden="1" x14ac:dyDescent="0.2">
      <c r="A41" s="202" t="s">
        <v>12</v>
      </c>
      <c r="B41" s="262"/>
      <c r="C41" s="263"/>
      <c r="D41" s="263"/>
      <c r="E41" s="263"/>
      <c r="F41" s="263"/>
      <c r="G41" s="263"/>
      <c r="H41" s="32"/>
      <c r="I41" s="49">
        <f t="shared" si="0"/>
        <v>0</v>
      </c>
      <c r="J41" s="49">
        <f t="shared" si="1"/>
        <v>0</v>
      </c>
      <c r="K41" s="49">
        <f t="shared" si="2"/>
        <v>0</v>
      </c>
    </row>
    <row r="42" spans="1:12" hidden="1" x14ac:dyDescent="0.2">
      <c r="A42" s="202" t="s">
        <v>13</v>
      </c>
      <c r="B42" s="262"/>
      <c r="C42" s="262"/>
      <c r="D42" s="262"/>
      <c r="E42" s="262"/>
      <c r="F42" s="262"/>
      <c r="G42" s="262"/>
      <c r="H42" s="1"/>
      <c r="I42" s="49">
        <f t="shared" si="0"/>
        <v>0</v>
      </c>
      <c r="J42" s="49">
        <f t="shared" si="1"/>
        <v>0</v>
      </c>
      <c r="K42" s="49">
        <f t="shared" si="2"/>
        <v>0</v>
      </c>
    </row>
    <row r="43" spans="1:12" hidden="1" x14ac:dyDescent="0.2">
      <c r="A43" s="202" t="s">
        <v>14</v>
      </c>
      <c r="B43" s="262"/>
      <c r="C43" s="263"/>
      <c r="D43" s="263"/>
      <c r="E43" s="263"/>
      <c r="F43" s="263"/>
      <c r="G43" s="263"/>
      <c r="H43" s="1"/>
      <c r="I43" s="49">
        <f t="shared" si="0"/>
        <v>0</v>
      </c>
      <c r="J43" s="49">
        <f t="shared" si="1"/>
        <v>0</v>
      </c>
      <c r="K43" s="49">
        <f t="shared" si="2"/>
        <v>0</v>
      </c>
    </row>
    <row r="44" spans="1:12" hidden="1" x14ac:dyDescent="0.2">
      <c r="A44" s="202" t="s">
        <v>15</v>
      </c>
      <c r="B44" s="262"/>
      <c r="C44" s="263"/>
      <c r="D44" s="263"/>
      <c r="E44" s="263"/>
      <c r="F44" s="263"/>
      <c r="G44" s="263"/>
      <c r="H44" s="1"/>
      <c r="I44" s="49">
        <f t="shared" si="0"/>
        <v>0</v>
      </c>
      <c r="J44" s="49">
        <f t="shared" si="1"/>
        <v>0</v>
      </c>
      <c r="K44" s="49">
        <f t="shared" si="2"/>
        <v>0</v>
      </c>
    </row>
    <row r="45" spans="1:12" hidden="1" x14ac:dyDescent="0.2">
      <c r="A45" s="202" t="s">
        <v>16</v>
      </c>
      <c r="B45" s="262"/>
      <c r="C45" s="263"/>
      <c r="D45" s="263"/>
      <c r="E45" s="263"/>
      <c r="F45" s="263"/>
      <c r="G45" s="263"/>
      <c r="H45" s="1"/>
      <c r="I45" s="49">
        <f t="shared" si="0"/>
        <v>0</v>
      </c>
      <c r="J45" s="49">
        <f t="shared" si="1"/>
        <v>0</v>
      </c>
      <c r="K45" s="49">
        <f t="shared" si="2"/>
        <v>0</v>
      </c>
    </row>
    <row r="46" spans="1:12" x14ac:dyDescent="0.2">
      <c r="A46" s="202" t="s">
        <v>17</v>
      </c>
      <c r="B46" s="258" t="s">
        <v>68</v>
      </c>
      <c r="C46" s="253"/>
      <c r="D46" s="253"/>
      <c r="E46" s="253"/>
      <c r="F46" s="253"/>
      <c r="G46" s="253"/>
      <c r="H46" s="1">
        <v>0.08</v>
      </c>
      <c r="I46" s="49">
        <f t="shared" si="0"/>
        <v>215.56479999999999</v>
      </c>
      <c r="J46" s="49">
        <f t="shared" si="1"/>
        <v>215.56479999999999</v>
      </c>
      <c r="K46" s="49">
        <f t="shared" si="2"/>
        <v>257.29840000000002</v>
      </c>
    </row>
    <row r="47" spans="1:12" x14ac:dyDescent="0.2">
      <c r="A47" s="257" t="s">
        <v>69</v>
      </c>
      <c r="B47" s="257"/>
      <c r="C47" s="257"/>
      <c r="D47" s="257"/>
      <c r="E47" s="257"/>
      <c r="F47" s="257"/>
      <c r="G47" s="257"/>
      <c r="H47" s="6">
        <f>SUM(H39:H46)</f>
        <v>0.28000000000000003</v>
      </c>
      <c r="I47" s="48">
        <f>TRUNC(SUM(I39:I46),2)</f>
        <v>754.47</v>
      </c>
      <c r="J47" s="48">
        <f>TRUNC(SUM(J39:J46),2)</f>
        <v>754.47</v>
      </c>
      <c r="K47" s="73">
        <f>TRUNC(SUM(K39:K46),2)</f>
        <v>900.54</v>
      </c>
    </row>
    <row r="48" spans="1:12" x14ac:dyDescent="0.2">
      <c r="A48" s="264"/>
      <c r="B48" s="264"/>
      <c r="C48" s="264"/>
      <c r="D48" s="264"/>
      <c r="E48" s="264"/>
      <c r="F48" s="264"/>
      <c r="G48" s="264"/>
      <c r="H48" s="264"/>
      <c r="I48" s="265"/>
      <c r="J48" s="56"/>
      <c r="K48" s="56"/>
    </row>
    <row r="49" spans="1:11" ht="38.25" x14ac:dyDescent="0.2">
      <c r="A49" s="257" t="s">
        <v>72</v>
      </c>
      <c r="B49" s="257"/>
      <c r="C49" s="257"/>
      <c r="D49" s="257"/>
      <c r="E49" s="257"/>
      <c r="F49" s="257"/>
      <c r="G49" s="257"/>
      <c r="H49" s="6"/>
      <c r="I49" s="68" t="str">
        <f>I38</f>
        <v>VALOR (R$) MENSAL  1 Coletor</v>
      </c>
      <c r="J49" s="68" t="str">
        <f>J38</f>
        <v>VALOR (R$) MENSAL 1 Coletor</v>
      </c>
      <c r="K49" s="67" t="str">
        <f>K38</f>
        <v>VALOR (R$) MENSAL 1 MOTORISTA</v>
      </c>
    </row>
    <row r="50" spans="1:11" ht="12" customHeight="1" x14ac:dyDescent="0.2">
      <c r="A50" s="202" t="s">
        <v>10</v>
      </c>
      <c r="B50" s="268" t="s">
        <v>199</v>
      </c>
      <c r="C50" s="269"/>
      <c r="D50" s="269"/>
      <c r="E50" s="269"/>
      <c r="F50" s="269"/>
      <c r="G50" s="269"/>
      <c r="H50" s="74" t="s">
        <v>0</v>
      </c>
      <c r="I50" s="47">
        <v>0</v>
      </c>
      <c r="J50" s="47">
        <v>0</v>
      </c>
      <c r="K50" s="47">
        <v>0</v>
      </c>
    </row>
    <row r="51" spans="1:11" hidden="1" x14ac:dyDescent="0.2">
      <c r="A51" s="202"/>
      <c r="B51" s="270"/>
      <c r="C51" s="271"/>
      <c r="D51" s="271"/>
      <c r="E51" s="271"/>
      <c r="F51" s="271"/>
      <c r="G51" s="271"/>
      <c r="H51" s="236"/>
      <c r="I51" s="237">
        <f>H51*0.8</f>
        <v>0</v>
      </c>
      <c r="J51" s="237">
        <f>H51*0.8</f>
        <v>0</v>
      </c>
      <c r="K51" s="47">
        <v>0</v>
      </c>
    </row>
    <row r="52" spans="1:11" hidden="1" x14ac:dyDescent="0.2">
      <c r="A52" s="219"/>
      <c r="B52" s="270"/>
      <c r="C52" s="271"/>
      <c r="D52" s="271"/>
      <c r="E52" s="271"/>
      <c r="F52" s="271"/>
      <c r="G52" s="271"/>
      <c r="H52" s="236"/>
      <c r="I52" s="237">
        <f>(H52*0.8)/12</f>
        <v>0</v>
      </c>
      <c r="J52" s="237">
        <f>(H52*0.8)/12</f>
        <v>0</v>
      </c>
      <c r="K52" s="47">
        <v>0</v>
      </c>
    </row>
    <row r="53" spans="1:11" hidden="1" x14ac:dyDescent="0.2">
      <c r="A53" s="202"/>
      <c r="B53" s="270"/>
      <c r="C53" s="271"/>
      <c r="D53" s="271"/>
      <c r="E53" s="271"/>
      <c r="F53" s="271"/>
      <c r="G53" s="271"/>
      <c r="H53" s="236"/>
      <c r="I53" s="237">
        <f>H53</f>
        <v>0</v>
      </c>
      <c r="J53" s="237">
        <f>H53</f>
        <v>0</v>
      </c>
      <c r="K53" s="47">
        <v>0</v>
      </c>
    </row>
    <row r="54" spans="1:11" hidden="1" x14ac:dyDescent="0.2">
      <c r="A54" s="202"/>
      <c r="B54" s="270"/>
      <c r="C54" s="271"/>
      <c r="D54" s="271"/>
      <c r="E54" s="271"/>
      <c r="F54" s="271"/>
      <c r="G54" s="271"/>
      <c r="H54" s="236"/>
      <c r="I54" s="237">
        <f t="shared" ref="I54:I55" si="3">H54</f>
        <v>0</v>
      </c>
      <c r="J54" s="237">
        <f t="shared" ref="J54:J55" si="4">H54</f>
        <v>0</v>
      </c>
      <c r="K54" s="47">
        <v>0</v>
      </c>
    </row>
    <row r="55" spans="1:11" hidden="1" x14ac:dyDescent="0.2">
      <c r="A55" s="202"/>
      <c r="B55" s="270"/>
      <c r="C55" s="271"/>
      <c r="D55" s="271"/>
      <c r="E55" s="271"/>
      <c r="F55" s="271"/>
      <c r="G55" s="271"/>
      <c r="H55" s="236"/>
      <c r="I55" s="237">
        <f t="shared" si="3"/>
        <v>0</v>
      </c>
      <c r="J55" s="237">
        <f t="shared" si="4"/>
        <v>0</v>
      </c>
      <c r="K55" s="47">
        <v>0</v>
      </c>
    </row>
    <row r="56" spans="1:11" ht="19.5" customHeight="1" x14ac:dyDescent="0.2">
      <c r="A56" s="202" t="s">
        <v>11</v>
      </c>
      <c r="B56" s="272" t="s">
        <v>216</v>
      </c>
      <c r="C56" s="273"/>
      <c r="D56" s="273"/>
      <c r="E56" s="273"/>
      <c r="F56" s="273"/>
      <c r="G56" s="273"/>
      <c r="H56" s="241"/>
      <c r="I56" s="242">
        <v>320</v>
      </c>
      <c r="J56" s="242">
        <v>320</v>
      </c>
      <c r="K56" s="47">
        <v>320</v>
      </c>
    </row>
    <row r="57" spans="1:11" x14ac:dyDescent="0.2">
      <c r="A57" s="257" t="s">
        <v>73</v>
      </c>
      <c r="B57" s="257"/>
      <c r="C57" s="257"/>
      <c r="D57" s="257"/>
      <c r="E57" s="257"/>
      <c r="F57" s="257"/>
      <c r="G57" s="257"/>
      <c r="H57" s="257"/>
      <c r="I57" s="48">
        <f>TRUNC(SUM(I50:I56),2)</f>
        <v>320</v>
      </c>
      <c r="J57" s="48">
        <f>TRUNC(SUM(J50:J56),2)</f>
        <v>320</v>
      </c>
      <c r="K57" s="48">
        <f>TRUNC(SUM(K50:K56),2)</f>
        <v>320</v>
      </c>
    </row>
    <row r="58" spans="1:11" x14ac:dyDescent="0.2">
      <c r="A58" s="264"/>
      <c r="B58" s="264"/>
      <c r="C58" s="264"/>
      <c r="D58" s="264"/>
      <c r="E58" s="264"/>
      <c r="F58" s="264"/>
      <c r="G58" s="264"/>
      <c r="H58" s="264"/>
      <c r="I58" s="265"/>
      <c r="J58" s="56"/>
      <c r="K58" s="56"/>
    </row>
    <row r="59" spans="1:11" x14ac:dyDescent="0.2">
      <c r="A59" s="266" t="s">
        <v>74</v>
      </c>
      <c r="B59" s="267"/>
      <c r="C59" s="267"/>
      <c r="D59" s="267"/>
      <c r="E59" s="267"/>
      <c r="F59" s="267"/>
      <c r="G59" s="267"/>
      <c r="H59" s="267"/>
      <c r="I59" s="267"/>
      <c r="J59" s="267"/>
      <c r="K59" s="204"/>
    </row>
    <row r="60" spans="1:11" ht="38.25" x14ac:dyDescent="0.2">
      <c r="A60" s="257" t="s">
        <v>78</v>
      </c>
      <c r="B60" s="257"/>
      <c r="C60" s="257"/>
      <c r="D60" s="257"/>
      <c r="E60" s="257"/>
      <c r="F60" s="257"/>
      <c r="G60" s="257"/>
      <c r="H60" s="257"/>
      <c r="I60" s="68" t="str">
        <f>I49</f>
        <v>VALOR (R$) MENSAL  1 Coletor</v>
      </c>
      <c r="J60" s="68" t="str">
        <f>J49</f>
        <v>VALOR (R$) MENSAL 1 Coletor</v>
      </c>
      <c r="K60" s="67" t="str">
        <f>K49</f>
        <v>VALOR (R$) MENSAL 1 MOTORISTA</v>
      </c>
    </row>
    <row r="61" spans="1:11" x14ac:dyDescent="0.2">
      <c r="A61" s="202" t="s">
        <v>75</v>
      </c>
      <c r="B61" s="258" t="s">
        <v>63</v>
      </c>
      <c r="C61" s="258"/>
      <c r="D61" s="258"/>
      <c r="E61" s="258"/>
      <c r="F61" s="258"/>
      <c r="G61" s="258"/>
      <c r="H61" s="258"/>
      <c r="I61" s="61">
        <f>I36</f>
        <v>438.56</v>
      </c>
      <c r="J61" s="61">
        <f t="shared" ref="J61:K61" si="5">J36</f>
        <v>438.56</v>
      </c>
      <c r="K61" s="61">
        <f t="shared" si="5"/>
        <v>523.47</v>
      </c>
    </row>
    <row r="62" spans="1:11" x14ac:dyDescent="0.2">
      <c r="A62" s="43" t="s">
        <v>76</v>
      </c>
      <c r="B62" s="258" t="s">
        <v>66</v>
      </c>
      <c r="C62" s="258"/>
      <c r="D62" s="258"/>
      <c r="E62" s="258"/>
      <c r="F62" s="258"/>
      <c r="G62" s="258"/>
      <c r="H62" s="258"/>
      <c r="I62" s="70">
        <f>I47</f>
        <v>754.47</v>
      </c>
      <c r="J62" s="70">
        <f>J47</f>
        <v>754.47</v>
      </c>
      <c r="K62" s="70">
        <f>K47</f>
        <v>900.54</v>
      </c>
    </row>
    <row r="63" spans="1:11" x14ac:dyDescent="0.2">
      <c r="A63" s="43" t="s">
        <v>77</v>
      </c>
      <c r="B63" s="258" t="s">
        <v>79</v>
      </c>
      <c r="C63" s="258"/>
      <c r="D63" s="258"/>
      <c r="E63" s="258"/>
      <c r="F63" s="258"/>
      <c r="G63" s="258"/>
      <c r="H63" s="258"/>
      <c r="I63" s="70">
        <f>I57</f>
        <v>320</v>
      </c>
      <c r="J63" s="70">
        <f>J57</f>
        <v>320</v>
      </c>
      <c r="K63" s="70">
        <f>K57</f>
        <v>320</v>
      </c>
    </row>
    <row r="64" spans="1:11" ht="17.25" customHeight="1" x14ac:dyDescent="0.2">
      <c r="A64" s="257" t="s">
        <v>81</v>
      </c>
      <c r="B64" s="257"/>
      <c r="C64" s="257"/>
      <c r="D64" s="257"/>
      <c r="E64" s="257"/>
      <c r="F64" s="257"/>
      <c r="G64" s="257"/>
      <c r="H64" s="257"/>
      <c r="I64" s="60">
        <f>TRUNC(SUM(I61:I63),2)</f>
        <v>1513.03</v>
      </c>
      <c r="J64" s="60">
        <f>TRUNC(SUM(J61:J63),2)</f>
        <v>1513.03</v>
      </c>
      <c r="K64" s="60">
        <f>TRUNC(SUM(K61:K63),2)</f>
        <v>1744.01</v>
      </c>
    </row>
    <row r="65" spans="1:11" ht="11.25" hidden="1" customHeight="1" x14ac:dyDescent="0.2">
      <c r="A65" s="280"/>
      <c r="B65" s="281"/>
      <c r="C65" s="281"/>
      <c r="D65" s="281"/>
      <c r="E65" s="281"/>
      <c r="F65" s="281"/>
      <c r="G65" s="281"/>
      <c r="H65" s="281"/>
      <c r="I65" s="281"/>
      <c r="J65" s="56"/>
      <c r="K65" s="56"/>
    </row>
    <row r="66" spans="1:11" ht="0.75" hidden="1" customHeight="1" x14ac:dyDescent="0.2">
      <c r="A66" s="255"/>
      <c r="B66" s="256"/>
      <c r="C66" s="256"/>
      <c r="D66" s="256"/>
      <c r="E66" s="256"/>
      <c r="F66" s="256"/>
      <c r="G66" s="256"/>
      <c r="H66" s="256"/>
      <c r="I66" s="256"/>
      <c r="J66" s="256"/>
      <c r="K66" s="207"/>
    </row>
    <row r="67" spans="1:11" ht="0.75" hidden="1" customHeight="1" x14ac:dyDescent="0.2">
      <c r="A67" s="222"/>
      <c r="B67" s="282"/>
      <c r="C67" s="283"/>
      <c r="D67" s="283"/>
      <c r="E67" s="283"/>
      <c r="F67" s="283"/>
      <c r="G67" s="284"/>
      <c r="H67" s="222"/>
      <c r="I67" s="221"/>
      <c r="J67" s="221"/>
      <c r="K67" s="223"/>
    </row>
    <row r="68" spans="1:11" ht="0.75" hidden="1" customHeight="1" x14ac:dyDescent="0.2">
      <c r="A68" s="222"/>
      <c r="B68" s="274"/>
      <c r="C68" s="275"/>
      <c r="D68" s="275"/>
      <c r="E68" s="275"/>
      <c r="F68" s="275"/>
      <c r="G68" s="276"/>
      <c r="H68" s="233"/>
      <c r="I68" s="228"/>
      <c r="J68" s="228"/>
      <c r="K68" s="228"/>
    </row>
    <row r="69" spans="1:11" hidden="1" x14ac:dyDescent="0.2">
      <c r="A69" s="222"/>
      <c r="B69" s="274"/>
      <c r="C69" s="275"/>
      <c r="D69" s="275"/>
      <c r="E69" s="275"/>
      <c r="F69" s="275"/>
      <c r="G69" s="276"/>
      <c r="H69" s="233"/>
      <c r="I69" s="228"/>
      <c r="J69" s="228"/>
      <c r="K69" s="228"/>
    </row>
    <row r="70" spans="1:11" hidden="1" x14ac:dyDescent="0.2">
      <c r="A70" s="222"/>
      <c r="B70" s="274"/>
      <c r="C70" s="275"/>
      <c r="D70" s="275"/>
      <c r="E70" s="275"/>
      <c r="F70" s="275"/>
      <c r="G70" s="276"/>
      <c r="H70" s="234"/>
      <c r="I70" s="228"/>
      <c r="J70" s="228"/>
      <c r="K70" s="228"/>
    </row>
    <row r="71" spans="1:11" ht="1.5" hidden="1" customHeight="1" x14ac:dyDescent="0.2">
      <c r="A71" s="222"/>
      <c r="B71" s="274"/>
      <c r="C71" s="275"/>
      <c r="D71" s="275"/>
      <c r="E71" s="275"/>
      <c r="F71" s="275"/>
      <c r="G71" s="276"/>
      <c r="H71" s="234"/>
      <c r="I71" s="228"/>
      <c r="J71" s="228"/>
      <c r="K71" s="228"/>
    </row>
    <row r="72" spans="1:11" ht="0.75" hidden="1" customHeight="1" x14ac:dyDescent="0.2">
      <c r="A72" s="222"/>
      <c r="B72" s="274"/>
      <c r="C72" s="275"/>
      <c r="D72" s="275"/>
      <c r="E72" s="275"/>
      <c r="F72" s="275"/>
      <c r="G72" s="276"/>
      <c r="H72" s="233"/>
      <c r="I72" s="228"/>
      <c r="J72" s="228"/>
      <c r="K72" s="228"/>
    </row>
    <row r="73" spans="1:11" hidden="1" x14ac:dyDescent="0.2">
      <c r="A73" s="222"/>
      <c r="B73" s="274"/>
      <c r="C73" s="275"/>
      <c r="D73" s="275"/>
      <c r="E73" s="275"/>
      <c r="F73" s="275"/>
      <c r="G73" s="276"/>
      <c r="H73" s="235"/>
      <c r="I73" s="228"/>
      <c r="J73" s="228"/>
      <c r="K73" s="228"/>
    </row>
    <row r="74" spans="1:11" hidden="1" x14ac:dyDescent="0.2">
      <c r="A74" s="277"/>
      <c r="B74" s="278"/>
      <c r="C74" s="278"/>
      <c r="D74" s="278"/>
      <c r="E74" s="278"/>
      <c r="F74" s="278"/>
      <c r="G74" s="279"/>
      <c r="H74" s="6"/>
      <c r="I74" s="48"/>
      <c r="J74" s="48"/>
      <c r="K74" s="48"/>
    </row>
    <row r="75" spans="1:11" ht="6" customHeight="1" x14ac:dyDescent="0.2">
      <c r="A75" s="277"/>
      <c r="B75" s="278"/>
      <c r="C75" s="278"/>
      <c r="D75" s="278"/>
      <c r="E75" s="278"/>
      <c r="F75" s="278"/>
      <c r="G75" s="278"/>
      <c r="H75" s="278"/>
      <c r="I75" s="278"/>
      <c r="J75" s="56"/>
      <c r="K75" s="56"/>
    </row>
    <row r="76" spans="1:11" ht="0.75" hidden="1" customHeight="1" x14ac:dyDescent="0.2">
      <c r="A76" s="255"/>
      <c r="B76" s="256"/>
      <c r="C76" s="256"/>
      <c r="D76" s="256"/>
      <c r="E76" s="256"/>
      <c r="F76" s="256"/>
      <c r="G76" s="256"/>
      <c r="H76" s="256"/>
      <c r="I76" s="256"/>
      <c r="J76" s="256"/>
      <c r="K76" s="207"/>
    </row>
    <row r="77" spans="1:11" hidden="1" x14ac:dyDescent="0.2">
      <c r="A77" s="285"/>
      <c r="B77" s="285"/>
      <c r="C77" s="285"/>
      <c r="D77" s="285"/>
      <c r="E77" s="285"/>
      <c r="F77" s="285"/>
      <c r="G77" s="285"/>
      <c r="H77" s="222"/>
      <c r="I77" s="221"/>
      <c r="J77" s="221"/>
      <c r="K77" s="223"/>
    </row>
    <row r="78" spans="1:11" hidden="1" x14ac:dyDescent="0.2">
      <c r="A78" s="222"/>
      <c r="B78" s="286"/>
      <c r="C78" s="287"/>
      <c r="D78" s="287"/>
      <c r="E78" s="287"/>
      <c r="F78" s="287"/>
      <c r="G78" s="288"/>
      <c r="H78" s="229"/>
      <c r="I78" s="218"/>
      <c r="J78" s="218"/>
      <c r="K78" s="218"/>
    </row>
    <row r="79" spans="1:11" ht="1.5" hidden="1" customHeight="1" x14ac:dyDescent="0.2">
      <c r="A79" s="222"/>
      <c r="B79" s="262"/>
      <c r="C79" s="263"/>
      <c r="D79" s="263"/>
      <c r="E79" s="263"/>
      <c r="F79" s="263"/>
      <c r="G79" s="263"/>
      <c r="H79" s="229"/>
      <c r="I79" s="218"/>
      <c r="J79" s="218"/>
      <c r="K79" s="218"/>
    </row>
    <row r="80" spans="1:11" hidden="1" x14ac:dyDescent="0.2">
      <c r="A80" s="222"/>
      <c r="B80" s="263"/>
      <c r="C80" s="263"/>
      <c r="D80" s="263"/>
      <c r="E80" s="263"/>
      <c r="F80" s="263"/>
      <c r="G80" s="263"/>
      <c r="H80" s="229"/>
      <c r="I80" s="218"/>
      <c r="J80" s="218"/>
      <c r="K80" s="218"/>
    </row>
    <row r="81" spans="1:13" hidden="1" x14ac:dyDescent="0.2">
      <c r="A81" s="222"/>
      <c r="B81" s="262"/>
      <c r="C81" s="263"/>
      <c r="D81" s="263"/>
      <c r="E81" s="263"/>
      <c r="F81" s="263"/>
      <c r="G81" s="263"/>
      <c r="H81" s="233"/>
      <c r="I81" s="218"/>
      <c r="J81" s="218"/>
      <c r="K81" s="218"/>
    </row>
    <row r="82" spans="1:13" ht="0.75" hidden="1" customHeight="1" x14ac:dyDescent="0.2">
      <c r="A82" s="222"/>
      <c r="B82" s="262"/>
      <c r="C82" s="262"/>
      <c r="D82" s="262"/>
      <c r="E82" s="262"/>
      <c r="F82" s="262"/>
      <c r="G82" s="262"/>
      <c r="H82" s="229"/>
      <c r="I82" s="218"/>
      <c r="J82" s="218"/>
      <c r="K82" s="218"/>
    </row>
    <row r="83" spans="1:13" hidden="1" x14ac:dyDescent="0.2">
      <c r="A83" s="222"/>
      <c r="B83" s="274"/>
      <c r="C83" s="275"/>
      <c r="D83" s="275"/>
      <c r="E83" s="275"/>
      <c r="F83" s="275"/>
      <c r="G83" s="276"/>
      <c r="H83" s="229"/>
      <c r="I83" s="218"/>
      <c r="J83" s="218"/>
      <c r="K83" s="218"/>
    </row>
    <row r="84" spans="1:13" hidden="1" x14ac:dyDescent="0.2">
      <c r="A84" s="222"/>
      <c r="B84" s="263"/>
      <c r="C84" s="263"/>
      <c r="D84" s="263"/>
      <c r="E84" s="263"/>
      <c r="F84" s="263"/>
      <c r="G84" s="263"/>
      <c r="H84" s="229"/>
      <c r="I84" s="218"/>
      <c r="J84" s="218"/>
      <c r="K84" s="218"/>
    </row>
    <row r="85" spans="1:13" ht="0.75" hidden="1" customHeight="1" x14ac:dyDescent="0.2">
      <c r="A85" s="285"/>
      <c r="B85" s="285"/>
      <c r="C85" s="285"/>
      <c r="D85" s="285"/>
      <c r="E85" s="285"/>
      <c r="F85" s="285"/>
      <c r="G85" s="285"/>
      <c r="H85" s="230"/>
      <c r="I85" s="231"/>
      <c r="J85" s="231"/>
      <c r="K85" s="231"/>
      <c r="L85" s="31"/>
      <c r="M85" s="31"/>
    </row>
    <row r="86" spans="1:13" ht="0.75" hidden="1" customHeight="1" x14ac:dyDescent="0.2">
      <c r="A86" s="291"/>
      <c r="B86" s="292"/>
      <c r="C86" s="292"/>
      <c r="D86" s="292"/>
      <c r="E86" s="292"/>
      <c r="F86" s="292"/>
      <c r="G86" s="292"/>
      <c r="H86" s="292"/>
      <c r="I86" s="292"/>
      <c r="J86" s="56"/>
      <c r="K86" s="56"/>
    </row>
    <row r="87" spans="1:13" hidden="1" x14ac:dyDescent="0.2">
      <c r="A87" s="285"/>
      <c r="B87" s="285"/>
      <c r="C87" s="285"/>
      <c r="D87" s="285"/>
      <c r="E87" s="285"/>
      <c r="F87" s="285"/>
      <c r="G87" s="285"/>
      <c r="H87" s="222"/>
      <c r="I87" s="221"/>
      <c r="J87" s="221"/>
      <c r="K87" s="223"/>
    </row>
    <row r="88" spans="1:13" ht="2.25" hidden="1" customHeight="1" x14ac:dyDescent="0.2">
      <c r="A88" s="222"/>
      <c r="B88" s="263"/>
      <c r="C88" s="263"/>
      <c r="D88" s="263"/>
      <c r="E88" s="263"/>
      <c r="F88" s="263"/>
      <c r="G88" s="263"/>
      <c r="H88" s="229"/>
      <c r="I88" s="218"/>
      <c r="J88" s="218"/>
      <c r="K88" s="218"/>
    </row>
    <row r="89" spans="1:13" hidden="1" x14ac:dyDescent="0.2">
      <c r="A89" s="285"/>
      <c r="B89" s="285"/>
      <c r="C89" s="285"/>
      <c r="D89" s="285"/>
      <c r="E89" s="285"/>
      <c r="F89" s="285"/>
      <c r="G89" s="285"/>
      <c r="H89" s="230"/>
      <c r="I89" s="231"/>
      <c r="J89" s="231"/>
      <c r="K89" s="231"/>
    </row>
    <row r="90" spans="1:13" hidden="1" x14ac:dyDescent="0.2">
      <c r="A90" s="293"/>
      <c r="B90" s="294"/>
      <c r="C90" s="294"/>
      <c r="D90" s="294"/>
      <c r="E90" s="294"/>
      <c r="F90" s="294"/>
      <c r="G90" s="294"/>
      <c r="H90" s="294"/>
      <c r="I90" s="294"/>
      <c r="J90" s="232"/>
      <c r="K90" s="232"/>
    </row>
    <row r="91" spans="1:13" ht="1.5" hidden="1" customHeight="1" x14ac:dyDescent="0.2">
      <c r="A91" s="289"/>
      <c r="B91" s="290"/>
      <c r="C91" s="290"/>
      <c r="D91" s="290"/>
      <c r="E91" s="290"/>
      <c r="F91" s="290"/>
      <c r="G91" s="290"/>
      <c r="H91" s="290"/>
      <c r="I91" s="290"/>
      <c r="J91" s="290"/>
      <c r="K91" s="227"/>
    </row>
    <row r="92" spans="1:13" ht="0.75" hidden="1" customHeight="1" x14ac:dyDescent="0.2">
      <c r="A92" s="285"/>
      <c r="B92" s="285"/>
      <c r="C92" s="285"/>
      <c r="D92" s="285"/>
      <c r="E92" s="285"/>
      <c r="F92" s="285"/>
      <c r="G92" s="285"/>
      <c r="H92" s="285"/>
      <c r="I92" s="221"/>
      <c r="J92" s="221"/>
      <c r="K92" s="223"/>
    </row>
    <row r="93" spans="1:13" hidden="1" x14ac:dyDescent="0.2">
      <c r="A93" s="222"/>
      <c r="B93" s="262"/>
      <c r="C93" s="262"/>
      <c r="D93" s="262"/>
      <c r="E93" s="262"/>
      <c r="F93" s="262"/>
      <c r="G93" s="262"/>
      <c r="H93" s="262"/>
      <c r="I93" s="228"/>
      <c r="J93" s="228"/>
      <c r="K93" s="228"/>
    </row>
    <row r="94" spans="1:13" ht="1.5" customHeight="1" x14ac:dyDescent="0.2">
      <c r="A94" s="222"/>
      <c r="B94" s="262"/>
      <c r="C94" s="262"/>
      <c r="D94" s="262"/>
      <c r="E94" s="262"/>
      <c r="F94" s="262"/>
      <c r="G94" s="262"/>
      <c r="H94" s="262"/>
      <c r="I94" s="228"/>
      <c r="J94" s="228"/>
      <c r="K94" s="228"/>
    </row>
    <row r="95" spans="1:13" hidden="1" x14ac:dyDescent="0.2">
      <c r="A95" s="257"/>
      <c r="B95" s="257"/>
      <c r="C95" s="257"/>
      <c r="D95" s="257"/>
      <c r="E95" s="257"/>
      <c r="F95" s="257"/>
      <c r="G95" s="257"/>
      <c r="H95" s="257"/>
      <c r="I95" s="46"/>
      <c r="J95" s="46"/>
      <c r="K95" s="46"/>
    </row>
    <row r="96" spans="1:13" x14ac:dyDescent="0.2">
      <c r="A96" s="280"/>
      <c r="B96" s="281"/>
      <c r="C96" s="281"/>
      <c r="D96" s="281"/>
      <c r="E96" s="281"/>
      <c r="F96" s="281"/>
      <c r="G96" s="281"/>
      <c r="H96" s="281"/>
      <c r="I96" s="281"/>
      <c r="J96" s="56"/>
      <c r="K96" s="56"/>
    </row>
    <row r="97" spans="1:11" x14ac:dyDescent="0.2">
      <c r="A97" s="255" t="s">
        <v>82</v>
      </c>
      <c r="B97" s="256"/>
      <c r="C97" s="256"/>
      <c r="D97" s="256"/>
      <c r="E97" s="256"/>
      <c r="F97" s="256"/>
      <c r="G97" s="256"/>
      <c r="H97" s="256"/>
      <c r="I97" s="256"/>
      <c r="J97" s="256"/>
      <c r="K97" s="207"/>
    </row>
    <row r="98" spans="1:11" x14ac:dyDescent="0.2">
      <c r="A98" s="202">
        <v>5</v>
      </c>
      <c r="B98" s="257" t="s">
        <v>19</v>
      </c>
      <c r="C98" s="257"/>
      <c r="D98" s="257"/>
      <c r="E98" s="257"/>
      <c r="F98" s="257"/>
      <c r="G98" s="257"/>
      <c r="H98" s="202"/>
      <c r="I98" s="68"/>
      <c r="J98" s="68"/>
      <c r="K98" s="67"/>
    </row>
    <row r="99" spans="1:11" x14ac:dyDescent="0.2">
      <c r="A99" s="202" t="s">
        <v>10</v>
      </c>
      <c r="B99" s="268" t="s">
        <v>153</v>
      </c>
      <c r="C99" s="268"/>
      <c r="D99" s="268"/>
      <c r="E99" s="268"/>
      <c r="F99" s="268"/>
      <c r="G99" s="268"/>
      <c r="H99" s="74" t="s">
        <v>0</v>
      </c>
      <c r="I99" s="217">
        <f>E188</f>
        <v>149.63416666666666</v>
      </c>
      <c r="J99" s="217">
        <v>149.63</v>
      </c>
      <c r="K99" s="217">
        <f>E210</f>
        <v>54.583333333333336</v>
      </c>
    </row>
    <row r="100" spans="1:11" x14ac:dyDescent="0.2">
      <c r="A100" s="202" t="s">
        <v>11</v>
      </c>
      <c r="B100" s="268" t="s">
        <v>181</v>
      </c>
      <c r="C100" s="268"/>
      <c r="D100" s="268"/>
      <c r="E100" s="268"/>
      <c r="F100" s="268"/>
      <c r="G100" s="268"/>
      <c r="H100" s="74" t="s">
        <v>0</v>
      </c>
      <c r="I100" s="45">
        <v>12</v>
      </c>
      <c r="J100" s="45">
        <v>12</v>
      </c>
      <c r="K100" s="45">
        <v>12</v>
      </c>
    </row>
    <row r="101" spans="1:11" x14ac:dyDescent="0.2">
      <c r="A101" s="208" t="s">
        <v>12</v>
      </c>
      <c r="B101" s="268" t="s">
        <v>179</v>
      </c>
      <c r="C101" s="268"/>
      <c r="D101" s="268"/>
      <c r="E101" s="268"/>
      <c r="F101" s="268"/>
      <c r="G101" s="268"/>
      <c r="H101" s="74" t="s">
        <v>0</v>
      </c>
      <c r="I101" s="45">
        <v>0</v>
      </c>
      <c r="J101" s="45">
        <v>0</v>
      </c>
      <c r="K101" s="45">
        <v>0</v>
      </c>
    </row>
    <row r="102" spans="1:11" x14ac:dyDescent="0.2">
      <c r="A102" s="257" t="s">
        <v>83</v>
      </c>
      <c r="B102" s="257"/>
      <c r="C102" s="257"/>
      <c r="D102" s="257"/>
      <c r="E102" s="257"/>
      <c r="F102" s="257"/>
      <c r="G102" s="257"/>
      <c r="H102" s="6" t="s">
        <v>0</v>
      </c>
      <c r="I102" s="48">
        <f>TRUNC(SUM(I99:I101),2)</f>
        <v>161.63</v>
      </c>
      <c r="J102" s="48">
        <f>TRUNC(SUM(J99:J101),2)</f>
        <v>161.63</v>
      </c>
      <c r="K102" s="48">
        <f>TRUNC(SUM(K99:K101),2)</f>
        <v>66.58</v>
      </c>
    </row>
    <row r="103" spans="1:11" x14ac:dyDescent="0.2">
      <c r="A103" s="280"/>
      <c r="B103" s="281"/>
      <c r="C103" s="281"/>
      <c r="D103" s="281"/>
      <c r="E103" s="281"/>
      <c r="F103" s="281"/>
      <c r="G103" s="281"/>
      <c r="H103" s="281"/>
      <c r="I103" s="281"/>
      <c r="J103" s="56"/>
    </row>
    <row r="104" spans="1:11" ht="27.75" customHeight="1" x14ac:dyDescent="0.2">
      <c r="A104" s="295" t="s">
        <v>208</v>
      </c>
      <c r="B104" s="295"/>
      <c r="C104" s="295"/>
      <c r="D104" s="295"/>
      <c r="E104" s="295"/>
      <c r="F104" s="295"/>
      <c r="G104" s="295"/>
      <c r="H104" s="295"/>
      <c r="I104" s="295"/>
      <c r="J104" s="56"/>
    </row>
    <row r="105" spans="1:11" x14ac:dyDescent="0.2">
      <c r="A105" s="202">
        <v>6</v>
      </c>
      <c r="B105" s="257" t="s">
        <v>209</v>
      </c>
      <c r="C105" s="257"/>
      <c r="D105" s="257"/>
      <c r="E105" s="257"/>
      <c r="F105" s="257"/>
      <c r="G105" s="257"/>
      <c r="H105" s="202"/>
      <c r="I105" s="68" t="s">
        <v>95</v>
      </c>
      <c r="J105" s="64"/>
    </row>
    <row r="106" spans="1:11" ht="25.5" customHeight="1" x14ac:dyDescent="0.2">
      <c r="A106" s="202" t="s">
        <v>10</v>
      </c>
      <c r="B106" s="296"/>
      <c r="C106" s="296"/>
      <c r="D106" s="296"/>
      <c r="E106" s="296"/>
      <c r="F106" s="296"/>
      <c r="G106" s="296"/>
      <c r="H106" s="74"/>
      <c r="I106" s="216"/>
      <c r="J106" s="65"/>
    </row>
    <row r="107" spans="1:11" ht="25.5" customHeight="1" x14ac:dyDescent="0.2">
      <c r="A107" s="202" t="s">
        <v>11</v>
      </c>
      <c r="B107" s="296" t="s">
        <v>210</v>
      </c>
      <c r="C107" s="296"/>
      <c r="D107" s="296"/>
      <c r="E107" s="296"/>
      <c r="F107" s="296"/>
      <c r="G107" s="296"/>
      <c r="H107" s="74" t="s">
        <v>0</v>
      </c>
      <c r="I107" s="71">
        <f>D351</f>
        <v>12060.167659817353</v>
      </c>
      <c r="J107" s="65"/>
    </row>
    <row r="108" spans="1:11" ht="24.75" customHeight="1" x14ac:dyDescent="0.2">
      <c r="A108" s="208" t="s">
        <v>12</v>
      </c>
      <c r="B108" s="297" t="s">
        <v>188</v>
      </c>
      <c r="C108" s="297"/>
      <c r="D108" s="297"/>
      <c r="E108" s="297"/>
      <c r="F108" s="297"/>
      <c r="G108" s="297"/>
      <c r="H108" s="74" t="s">
        <v>0</v>
      </c>
      <c r="I108" s="71">
        <f>E368</f>
        <v>39.855833333333337</v>
      </c>
      <c r="J108" s="65"/>
    </row>
    <row r="109" spans="1:11" x14ac:dyDescent="0.2">
      <c r="A109" s="208" t="s">
        <v>13</v>
      </c>
      <c r="B109" s="299" t="s">
        <v>4</v>
      </c>
      <c r="C109" s="300"/>
      <c r="D109" s="300"/>
      <c r="E109" s="300"/>
      <c r="F109" s="300"/>
      <c r="G109" s="301"/>
      <c r="H109" s="74"/>
      <c r="I109" s="71"/>
      <c r="J109" s="65"/>
    </row>
    <row r="110" spans="1:11" x14ac:dyDescent="0.2">
      <c r="A110" s="257" t="s">
        <v>84</v>
      </c>
      <c r="B110" s="257"/>
      <c r="C110" s="257"/>
      <c r="D110" s="257"/>
      <c r="E110" s="257"/>
      <c r="F110" s="257"/>
      <c r="G110" s="257"/>
      <c r="H110" s="6" t="s">
        <v>0</v>
      </c>
      <c r="I110" s="72">
        <f>TRUNC(SUM(I106:I109),2)</f>
        <v>12100.02</v>
      </c>
      <c r="J110" s="66"/>
    </row>
    <row r="111" spans="1:11" x14ac:dyDescent="0.2">
      <c r="A111" s="280"/>
      <c r="B111" s="281"/>
      <c r="C111" s="281"/>
      <c r="D111" s="281"/>
      <c r="E111" s="281"/>
      <c r="F111" s="281"/>
      <c r="G111" s="281"/>
      <c r="H111" s="281"/>
      <c r="I111" s="281"/>
      <c r="J111" s="56"/>
    </row>
    <row r="112" spans="1:11" x14ac:dyDescent="0.2">
      <c r="A112" s="295" t="s">
        <v>92</v>
      </c>
      <c r="B112" s="295"/>
      <c r="C112" s="295"/>
      <c r="D112" s="295"/>
      <c r="E112" s="295"/>
      <c r="F112" s="295"/>
      <c r="G112" s="295"/>
      <c r="H112" s="295"/>
      <c r="I112" s="295"/>
      <c r="J112" s="56"/>
    </row>
    <row r="113" spans="1:12" x14ac:dyDescent="0.2">
      <c r="A113" s="202">
        <v>7</v>
      </c>
      <c r="B113" s="257" t="s">
        <v>22</v>
      </c>
      <c r="C113" s="257"/>
      <c r="D113" s="257"/>
      <c r="E113" s="257"/>
      <c r="F113" s="257"/>
      <c r="G113" s="257"/>
      <c r="H113" s="202" t="s">
        <v>3</v>
      </c>
      <c r="I113" s="202" t="s">
        <v>1</v>
      </c>
      <c r="J113" s="212"/>
    </row>
    <row r="114" spans="1:12" x14ac:dyDescent="0.2">
      <c r="A114" s="202" t="s">
        <v>10</v>
      </c>
      <c r="B114" s="258"/>
      <c r="C114" s="258"/>
      <c r="D114" s="258"/>
      <c r="E114" s="258"/>
      <c r="F114" s="258"/>
      <c r="G114" s="258"/>
      <c r="H114" s="50"/>
      <c r="I114" s="58"/>
      <c r="J114" s="176"/>
    </row>
    <row r="115" spans="1:12" x14ac:dyDescent="0.2">
      <c r="A115" s="43" t="s">
        <v>11</v>
      </c>
      <c r="B115" s="258" t="s">
        <v>5</v>
      </c>
      <c r="C115" s="258"/>
      <c r="D115" s="258"/>
      <c r="E115" s="258"/>
      <c r="F115" s="258"/>
      <c r="G115" s="258"/>
      <c r="H115" s="50">
        <v>0.2</v>
      </c>
      <c r="I115" s="58">
        <f>TRUNC(H115*(I114+I143),2)</f>
        <v>4892.93</v>
      </c>
      <c r="J115" s="176"/>
    </row>
    <row r="116" spans="1:12" x14ac:dyDescent="0.2">
      <c r="A116" s="202" t="s">
        <v>12</v>
      </c>
      <c r="B116" s="298" t="s">
        <v>52</v>
      </c>
      <c r="C116" s="298"/>
      <c r="D116" s="298"/>
      <c r="E116" s="298"/>
      <c r="F116" s="298"/>
      <c r="G116" s="298"/>
      <c r="H116" s="2"/>
      <c r="I116" s="63"/>
      <c r="J116" s="177"/>
    </row>
    <row r="117" spans="1:12" x14ac:dyDescent="0.2">
      <c r="A117" s="43" t="s">
        <v>53</v>
      </c>
      <c r="B117" s="258" t="s">
        <v>196</v>
      </c>
      <c r="C117" s="258"/>
      <c r="D117" s="258"/>
      <c r="E117" s="258"/>
      <c r="F117" s="258"/>
      <c r="G117" s="258"/>
      <c r="H117" s="30">
        <v>3.6499999999999998E-2</v>
      </c>
      <c r="I117" s="59">
        <v>1061.29</v>
      </c>
      <c r="J117" s="178"/>
    </row>
    <row r="118" spans="1:12" x14ac:dyDescent="0.2">
      <c r="A118" s="43" t="s">
        <v>54</v>
      </c>
      <c r="B118" s="258" t="s">
        <v>99</v>
      </c>
      <c r="C118" s="258"/>
      <c r="D118" s="258"/>
      <c r="E118" s="258"/>
      <c r="F118" s="258"/>
      <c r="G118" s="258"/>
      <c r="H118" s="29">
        <v>0</v>
      </c>
      <c r="I118" s="59">
        <f>TRUNC(H118*I127,2)</f>
        <v>0</v>
      </c>
      <c r="J118" s="178"/>
    </row>
    <row r="119" spans="1:12" x14ac:dyDescent="0.2">
      <c r="A119" s="43" t="s">
        <v>55</v>
      </c>
      <c r="B119" s="258" t="s">
        <v>192</v>
      </c>
      <c r="C119" s="258"/>
      <c r="D119" s="258"/>
      <c r="E119" s="258"/>
      <c r="F119" s="258"/>
      <c r="G119" s="258"/>
      <c r="H119" s="28">
        <v>0.02</v>
      </c>
      <c r="I119" s="59">
        <v>581.53</v>
      </c>
      <c r="J119" s="178"/>
      <c r="L119" s="31"/>
    </row>
    <row r="120" spans="1:12" x14ac:dyDescent="0.2">
      <c r="A120" s="257" t="s">
        <v>93</v>
      </c>
      <c r="B120" s="257"/>
      <c r="C120" s="257"/>
      <c r="D120" s="257"/>
      <c r="E120" s="257"/>
      <c r="F120" s="257"/>
      <c r="G120" s="257"/>
      <c r="H120" s="30">
        <f>SUM(H114:H119)</f>
        <v>0.25650000000000001</v>
      </c>
      <c r="I120" s="60">
        <f>TRUNC(SUM(I114:I119),2)</f>
        <v>6535.75</v>
      </c>
      <c r="J120" s="8"/>
    </row>
    <row r="121" spans="1:12" x14ac:dyDescent="0.2">
      <c r="A121" s="199"/>
      <c r="B121" s="302"/>
      <c r="C121" s="302"/>
      <c r="D121" s="302"/>
      <c r="E121" s="302"/>
      <c r="F121" s="302"/>
      <c r="G121" s="302"/>
      <c r="H121" s="302"/>
      <c r="I121" s="302"/>
    </row>
    <row r="122" spans="1:12" ht="3" customHeight="1" x14ac:dyDescent="0.2">
      <c r="A122" s="33"/>
      <c r="B122" s="303"/>
      <c r="C122" s="303"/>
      <c r="D122" s="303"/>
      <c r="E122" s="303"/>
      <c r="F122" s="303"/>
      <c r="G122" s="303"/>
      <c r="H122" s="34"/>
      <c r="I122" s="35"/>
    </row>
    <row r="123" spans="1:12" hidden="1" x14ac:dyDescent="0.2">
      <c r="A123" s="36"/>
      <c r="B123" s="304"/>
      <c r="C123" s="305"/>
      <c r="D123" s="305"/>
      <c r="E123" s="305"/>
      <c r="F123" s="305"/>
      <c r="G123" s="305"/>
      <c r="H123" s="37"/>
      <c r="I123" s="38"/>
    </row>
    <row r="124" spans="1:12" hidden="1" x14ac:dyDescent="0.2">
      <c r="A124" s="39"/>
      <c r="B124" s="203"/>
      <c r="C124" s="203"/>
      <c r="D124" s="203"/>
      <c r="E124" s="203"/>
      <c r="F124" s="203"/>
      <c r="G124" s="203"/>
      <c r="H124" s="37"/>
      <c r="I124" s="38"/>
    </row>
    <row r="125" spans="1:12" hidden="1" x14ac:dyDescent="0.2">
      <c r="A125" s="36"/>
      <c r="B125" s="305"/>
      <c r="C125" s="305"/>
      <c r="D125" s="305"/>
      <c r="E125" s="305"/>
      <c r="F125" s="305"/>
      <c r="G125" s="305"/>
      <c r="H125" s="37"/>
      <c r="I125" s="38"/>
    </row>
    <row r="126" spans="1:12" hidden="1" x14ac:dyDescent="0.2">
      <c r="A126" s="36"/>
      <c r="B126" s="203"/>
      <c r="C126" s="203"/>
      <c r="D126" s="203"/>
      <c r="E126" s="203"/>
      <c r="F126" s="203"/>
      <c r="G126" s="203"/>
      <c r="H126" s="37"/>
      <c r="I126" s="38"/>
    </row>
    <row r="127" spans="1:12" hidden="1" x14ac:dyDescent="0.2">
      <c r="A127" s="36"/>
      <c r="B127" s="305"/>
      <c r="C127" s="305"/>
      <c r="D127" s="305"/>
      <c r="E127" s="305"/>
      <c r="F127" s="305"/>
      <c r="G127" s="305"/>
      <c r="H127" s="37"/>
      <c r="I127" s="38"/>
    </row>
    <row r="128" spans="1:12" hidden="1" x14ac:dyDescent="0.2">
      <c r="A128" s="36"/>
      <c r="B128" s="203"/>
      <c r="C128" s="203"/>
      <c r="D128" s="203"/>
      <c r="E128" s="203"/>
      <c r="F128" s="203"/>
      <c r="G128" s="203"/>
      <c r="H128" s="37"/>
      <c r="I128" s="38"/>
    </row>
    <row r="129" spans="1:11" hidden="1" x14ac:dyDescent="0.2">
      <c r="A129" s="40"/>
      <c r="B129" s="306"/>
      <c r="C129" s="306"/>
      <c r="D129" s="306"/>
      <c r="E129" s="306"/>
      <c r="F129" s="306"/>
      <c r="G129" s="306"/>
      <c r="H129" s="41"/>
      <c r="I129" s="42"/>
    </row>
    <row r="130" spans="1:11" x14ac:dyDescent="0.2">
      <c r="A130" s="199"/>
      <c r="B130" s="199"/>
      <c r="C130" s="199"/>
      <c r="D130" s="199"/>
      <c r="E130" s="199"/>
      <c r="F130" s="199"/>
      <c r="G130" s="199"/>
      <c r="H130" s="199"/>
      <c r="I130" s="8"/>
    </row>
    <row r="131" spans="1:11" x14ac:dyDescent="0.2">
      <c r="A131" s="266" t="s">
        <v>85</v>
      </c>
      <c r="B131" s="267"/>
      <c r="C131" s="267"/>
      <c r="D131" s="267"/>
      <c r="E131" s="267"/>
      <c r="F131" s="267"/>
      <c r="G131" s="267"/>
      <c r="H131" s="267"/>
      <c r="I131" s="267"/>
      <c r="J131" s="267"/>
      <c r="K131" s="204"/>
    </row>
    <row r="132" spans="1:11" ht="38.25" x14ac:dyDescent="0.2">
      <c r="A132" s="257" t="s">
        <v>23</v>
      </c>
      <c r="B132" s="257"/>
      <c r="C132" s="257"/>
      <c r="D132" s="257"/>
      <c r="E132" s="257"/>
      <c r="F132" s="257"/>
      <c r="G132" s="257"/>
      <c r="H132" s="257"/>
      <c r="I132" s="67" t="str">
        <f>I22</f>
        <v>VALOR (R$) MENSAL  1 Coletor</v>
      </c>
      <c r="J132" s="67" t="str">
        <f>J22</f>
        <v>VALOR (R$) MENSAL 1 Coletor</v>
      </c>
      <c r="K132" s="67" t="str">
        <f>K22</f>
        <v>VALOR (R$) MENSAL 1 MOTORISTA</v>
      </c>
    </row>
    <row r="133" spans="1:11" x14ac:dyDescent="0.2">
      <c r="A133" s="200" t="s">
        <v>10</v>
      </c>
      <c r="B133" s="245" t="str">
        <f>A21</f>
        <v>MÓDULO 1 - COMPOSIÇÃO DA REMUNERAÇÃO</v>
      </c>
      <c r="C133" s="245"/>
      <c r="D133" s="245"/>
      <c r="E133" s="245"/>
      <c r="F133" s="245"/>
      <c r="G133" s="245"/>
      <c r="H133" s="245"/>
      <c r="I133" s="58">
        <f>I30</f>
        <v>2256</v>
      </c>
      <c r="J133" s="58">
        <f>J30</f>
        <v>2256</v>
      </c>
      <c r="K133" s="58">
        <f>K30</f>
        <v>2692.76</v>
      </c>
    </row>
    <row r="134" spans="1:11" x14ac:dyDescent="0.2">
      <c r="A134" s="51" t="s">
        <v>11</v>
      </c>
      <c r="B134" s="245" t="str">
        <f>A32</f>
        <v>MÓDULO 2 – ENCARGOS E BENEFÍCIOS ANUAIS, MENSAIS E DIÁRIOS</v>
      </c>
      <c r="C134" s="245"/>
      <c r="D134" s="245"/>
      <c r="E134" s="245"/>
      <c r="F134" s="245"/>
      <c r="G134" s="245"/>
      <c r="H134" s="245"/>
      <c r="I134" s="59">
        <f>I64</f>
        <v>1513.03</v>
      </c>
      <c r="J134" s="59">
        <f>J64</f>
        <v>1513.03</v>
      </c>
      <c r="K134" s="59">
        <f>K64</f>
        <v>1744.01</v>
      </c>
    </row>
    <row r="135" spans="1:11" x14ac:dyDescent="0.2">
      <c r="A135" s="51" t="s">
        <v>12</v>
      </c>
      <c r="B135" s="245">
        <f>A66</f>
        <v>0</v>
      </c>
      <c r="C135" s="245"/>
      <c r="D135" s="245"/>
      <c r="E135" s="245"/>
      <c r="F135" s="245"/>
      <c r="G135" s="245"/>
      <c r="H135" s="245"/>
      <c r="I135" s="59">
        <f>I74</f>
        <v>0</v>
      </c>
      <c r="J135" s="59">
        <f>J74</f>
        <v>0</v>
      </c>
      <c r="K135" s="59">
        <f>K74</f>
        <v>0</v>
      </c>
    </row>
    <row r="136" spans="1:11" x14ac:dyDescent="0.2">
      <c r="A136" s="211" t="s">
        <v>13</v>
      </c>
      <c r="B136" s="245">
        <f>A76</f>
        <v>0</v>
      </c>
      <c r="C136" s="245"/>
      <c r="D136" s="245"/>
      <c r="E136" s="245"/>
      <c r="F136" s="245"/>
      <c r="G136" s="245"/>
      <c r="H136" s="245"/>
      <c r="I136" s="59">
        <f>I95</f>
        <v>0</v>
      </c>
      <c r="J136" s="59">
        <f>J95</f>
        <v>0</v>
      </c>
      <c r="K136" s="59">
        <f>K95</f>
        <v>0</v>
      </c>
    </row>
    <row r="137" spans="1:11" x14ac:dyDescent="0.2">
      <c r="A137" s="52" t="s">
        <v>14</v>
      </c>
      <c r="B137" s="245" t="str">
        <f>A97</f>
        <v>MÓDULO 5 – INSUMOS DIVERSOS</v>
      </c>
      <c r="C137" s="245"/>
      <c r="D137" s="245"/>
      <c r="E137" s="245"/>
      <c r="F137" s="245"/>
      <c r="G137" s="245"/>
      <c r="H137" s="245"/>
      <c r="I137" s="59">
        <f>I102</f>
        <v>161.63</v>
      </c>
      <c r="J137" s="59">
        <f>J102</f>
        <v>161.63</v>
      </c>
      <c r="K137" s="59">
        <f>K102</f>
        <v>66.58</v>
      </c>
    </row>
    <row r="138" spans="1:11" x14ac:dyDescent="0.2">
      <c r="A138" s="43"/>
      <c r="B138" s="257" t="s">
        <v>94</v>
      </c>
      <c r="C138" s="257"/>
      <c r="D138" s="257"/>
      <c r="E138" s="257"/>
      <c r="F138" s="257"/>
      <c r="G138" s="257"/>
      <c r="H138" s="257"/>
      <c r="I138" s="60">
        <f>TRUNC(SUM(I133:I137),2)</f>
        <v>3930.66</v>
      </c>
      <c r="J138" s="60">
        <f>TRUNC(SUM(J133:J137),2)</f>
        <v>3930.66</v>
      </c>
      <c r="K138" s="60">
        <f>TRUNC(SUM(K133:K137),2)</f>
        <v>4503.3500000000004</v>
      </c>
    </row>
    <row r="139" spans="1:11" x14ac:dyDescent="0.2">
      <c r="A139" s="43"/>
      <c r="B139" s="277" t="s">
        <v>87</v>
      </c>
      <c r="C139" s="278"/>
      <c r="D139" s="278"/>
      <c r="E139" s="278"/>
      <c r="F139" s="278"/>
      <c r="G139" s="278"/>
      <c r="H139" s="279"/>
      <c r="I139" s="60">
        <v>1</v>
      </c>
      <c r="J139" s="60">
        <v>1</v>
      </c>
      <c r="K139" s="73">
        <v>1</v>
      </c>
    </row>
    <row r="140" spans="1:11" x14ac:dyDescent="0.2">
      <c r="A140" s="43"/>
      <c r="B140" s="277" t="s">
        <v>88</v>
      </c>
      <c r="C140" s="278"/>
      <c r="D140" s="278"/>
      <c r="E140" s="278"/>
      <c r="F140" s="278"/>
      <c r="G140" s="278"/>
      <c r="H140" s="279"/>
      <c r="I140" s="62">
        <f>I138*I139</f>
        <v>3930.66</v>
      </c>
      <c r="J140" s="60">
        <f>J138*J139</f>
        <v>3930.66</v>
      </c>
      <c r="K140" s="73">
        <f>K138*K139</f>
        <v>4503.3500000000004</v>
      </c>
    </row>
    <row r="141" spans="1:11" x14ac:dyDescent="0.2">
      <c r="A141" s="43"/>
      <c r="B141" s="277" t="s">
        <v>89</v>
      </c>
      <c r="C141" s="278"/>
      <c r="D141" s="278"/>
      <c r="E141" s="278"/>
      <c r="F141" s="278"/>
      <c r="G141" s="278"/>
      <c r="H141" s="279"/>
      <c r="I141" s="310">
        <f>I140+J140+K140</f>
        <v>12364.67</v>
      </c>
      <c r="J141" s="311"/>
      <c r="K141" s="312"/>
    </row>
    <row r="142" spans="1:11" x14ac:dyDescent="0.2">
      <c r="A142" s="52" t="s">
        <v>15</v>
      </c>
      <c r="B142" s="307" t="str">
        <f>A104</f>
        <v>MÓDULO 6 – CAMINHÃO, FERRAMENTAS</v>
      </c>
      <c r="C142" s="308"/>
      <c r="D142" s="308"/>
      <c r="E142" s="308"/>
      <c r="F142" s="308"/>
      <c r="G142" s="308"/>
      <c r="H142" s="309"/>
      <c r="I142" s="310">
        <f>I110</f>
        <v>12100.02</v>
      </c>
      <c r="J142" s="311"/>
      <c r="K142" s="312"/>
    </row>
    <row r="143" spans="1:11" x14ac:dyDescent="0.2">
      <c r="A143" s="52"/>
      <c r="B143" s="307" t="s">
        <v>184</v>
      </c>
      <c r="C143" s="308"/>
      <c r="D143" s="308"/>
      <c r="E143" s="308"/>
      <c r="F143" s="308"/>
      <c r="G143" s="308"/>
      <c r="H143" s="309"/>
      <c r="I143" s="310">
        <f>I141+I142</f>
        <v>24464.690000000002</v>
      </c>
      <c r="J143" s="311"/>
      <c r="K143" s="312"/>
    </row>
    <row r="144" spans="1:11" x14ac:dyDescent="0.2">
      <c r="A144" s="211" t="s">
        <v>16</v>
      </c>
      <c r="B144" s="313" t="str">
        <f>A112</f>
        <v>MÓDULO 7 – CUSTOS INDIRETOS, TRIBUTOS E LUCRO</v>
      </c>
      <c r="C144" s="308"/>
      <c r="D144" s="308"/>
      <c r="E144" s="308"/>
      <c r="F144" s="308"/>
      <c r="G144" s="308"/>
      <c r="H144" s="309"/>
      <c r="I144" s="310">
        <f>I120</f>
        <v>6535.75</v>
      </c>
      <c r="J144" s="311"/>
      <c r="K144" s="312"/>
    </row>
    <row r="145" spans="1:11" x14ac:dyDescent="0.2">
      <c r="A145" s="285" t="s">
        <v>187</v>
      </c>
      <c r="B145" s="285"/>
      <c r="C145" s="285"/>
      <c r="D145" s="285"/>
      <c r="E145" s="285"/>
      <c r="F145" s="285"/>
      <c r="G145" s="285"/>
      <c r="H145" s="285"/>
      <c r="I145" s="324">
        <f>TRUNC(SUM(I143+I144),2)</f>
        <v>31000.44</v>
      </c>
      <c r="J145" s="325"/>
      <c r="K145" s="326"/>
    </row>
    <row r="146" spans="1:11" hidden="1" x14ac:dyDescent="0.2">
      <c r="A146" s="257" t="s">
        <v>97</v>
      </c>
      <c r="B146" s="257"/>
      <c r="C146" s="257"/>
      <c r="D146" s="257"/>
      <c r="E146" s="257"/>
      <c r="F146" s="257"/>
      <c r="G146" s="257"/>
      <c r="H146" s="257"/>
      <c r="I146" s="196">
        <f>I145*12</f>
        <v>372005.27999999997</v>
      </c>
      <c r="J146" s="197"/>
      <c r="K146" s="198"/>
    </row>
    <row r="147" spans="1:11" ht="40.5" hidden="1" customHeight="1" x14ac:dyDescent="0.2">
      <c r="I147" s="31"/>
    </row>
    <row r="148" spans="1:11" hidden="1" x14ac:dyDescent="0.2">
      <c r="A148" s="199"/>
      <c r="B148" s="327" t="s">
        <v>25</v>
      </c>
      <c r="C148" s="327"/>
      <c r="D148" s="327"/>
      <c r="E148" s="327"/>
      <c r="F148" s="327"/>
      <c r="G148" s="327"/>
      <c r="H148" s="212"/>
      <c r="I148" s="212"/>
    </row>
    <row r="149" spans="1:11" ht="26.25" hidden="1" thickBot="1" x14ac:dyDescent="0.25">
      <c r="A149" s="328" t="s">
        <v>27</v>
      </c>
      <c r="B149" s="329"/>
      <c r="C149" s="328" t="s">
        <v>28</v>
      </c>
      <c r="D149" s="329"/>
      <c r="E149" s="328" t="s">
        <v>30</v>
      </c>
      <c r="F149" s="329"/>
      <c r="G149" s="23" t="s">
        <v>29</v>
      </c>
      <c r="H149" s="24" t="s">
        <v>26</v>
      </c>
      <c r="I149" s="9" t="s">
        <v>1</v>
      </c>
    </row>
    <row r="150" spans="1:11" hidden="1" x14ac:dyDescent="0.2">
      <c r="A150" s="314" t="s">
        <v>31</v>
      </c>
      <c r="B150" s="315"/>
      <c r="C150" s="316" t="s">
        <v>35</v>
      </c>
      <c r="D150" s="317"/>
      <c r="E150" s="318"/>
      <c r="F150" s="319"/>
      <c r="G150" s="13" t="s">
        <v>35</v>
      </c>
      <c r="H150" s="19"/>
      <c r="I150" s="16">
        <v>0</v>
      </c>
    </row>
    <row r="151" spans="1:11" hidden="1" x14ac:dyDescent="0.2">
      <c r="A151" s="249" t="s">
        <v>32</v>
      </c>
      <c r="B151" s="313"/>
      <c r="C151" s="320" t="s">
        <v>35</v>
      </c>
      <c r="D151" s="321"/>
      <c r="E151" s="322"/>
      <c r="F151" s="323"/>
      <c r="G151" s="5" t="s">
        <v>35</v>
      </c>
      <c r="H151" s="20"/>
      <c r="I151" s="17">
        <v>0</v>
      </c>
    </row>
    <row r="152" spans="1:11" hidden="1" x14ac:dyDescent="0.2">
      <c r="A152" s="249" t="s">
        <v>33</v>
      </c>
      <c r="B152" s="313"/>
      <c r="C152" s="320" t="s">
        <v>35</v>
      </c>
      <c r="D152" s="321"/>
      <c r="E152" s="322"/>
      <c r="F152" s="323"/>
      <c r="G152" s="5" t="s">
        <v>35</v>
      </c>
      <c r="H152" s="20"/>
      <c r="I152" s="17">
        <v>0</v>
      </c>
    </row>
    <row r="153" spans="1:11" hidden="1" x14ac:dyDescent="0.2">
      <c r="A153" s="249" t="s">
        <v>34</v>
      </c>
      <c r="B153" s="313"/>
      <c r="C153" s="320" t="s">
        <v>35</v>
      </c>
      <c r="D153" s="321"/>
      <c r="E153" s="322"/>
      <c r="F153" s="323"/>
      <c r="G153" s="5" t="s">
        <v>35</v>
      </c>
      <c r="H153" s="20"/>
      <c r="I153" s="17">
        <v>0</v>
      </c>
    </row>
    <row r="154" spans="1:11" hidden="1" x14ac:dyDescent="0.2">
      <c r="A154" s="330"/>
      <c r="B154" s="277"/>
      <c r="C154" s="322"/>
      <c r="D154" s="323"/>
      <c r="E154" s="322"/>
      <c r="F154" s="323"/>
      <c r="G154" s="14"/>
      <c r="H154" s="21"/>
      <c r="I154" s="17"/>
    </row>
    <row r="155" spans="1:11" ht="13.5" hidden="1" thickBot="1" x14ac:dyDescent="0.25">
      <c r="A155" s="331"/>
      <c r="B155" s="332"/>
      <c r="C155" s="333"/>
      <c r="D155" s="334"/>
      <c r="E155" s="333"/>
      <c r="F155" s="334"/>
      <c r="G155" s="15"/>
      <c r="H155" s="22"/>
      <c r="I155" s="18"/>
    </row>
    <row r="156" spans="1:11" ht="13.5" hidden="1" thickBot="1" x14ac:dyDescent="0.25">
      <c r="A156" s="344" t="s">
        <v>36</v>
      </c>
      <c r="B156" s="345"/>
      <c r="C156" s="345"/>
      <c r="D156" s="345"/>
      <c r="E156" s="345"/>
      <c r="F156" s="345"/>
      <c r="G156" s="345"/>
      <c r="H156" s="346"/>
      <c r="I156" s="7">
        <f>SUM(I154:I155)</f>
        <v>0</v>
      </c>
    </row>
    <row r="157" spans="1:11" hidden="1" x14ac:dyDescent="0.2"/>
    <row r="158" spans="1:11" hidden="1" x14ac:dyDescent="0.2">
      <c r="A158" s="199" t="s">
        <v>37</v>
      </c>
      <c r="B158" s="327" t="s">
        <v>38</v>
      </c>
      <c r="C158" s="327"/>
      <c r="D158" s="327"/>
      <c r="E158" s="327"/>
      <c r="F158" s="327"/>
      <c r="G158" s="327"/>
      <c r="H158" s="212"/>
      <c r="I158" s="212"/>
    </row>
    <row r="159" spans="1:11" ht="13.5" hidden="1" thickBot="1" x14ac:dyDescent="0.25">
      <c r="A159" s="347" t="s">
        <v>39</v>
      </c>
      <c r="B159" s="348"/>
      <c r="C159" s="348"/>
      <c r="D159" s="348"/>
      <c r="E159" s="348"/>
      <c r="F159" s="348"/>
      <c r="G159" s="348"/>
      <c r="H159" s="348"/>
      <c r="I159" s="349"/>
    </row>
    <row r="160" spans="1:11" ht="13.5" hidden="1" thickBot="1" x14ac:dyDescent="0.25">
      <c r="A160" s="25"/>
      <c r="B160" s="350" t="s">
        <v>40</v>
      </c>
      <c r="C160" s="351"/>
      <c r="D160" s="351"/>
      <c r="E160" s="351"/>
      <c r="F160" s="351"/>
      <c r="G160" s="351"/>
      <c r="H160" s="352"/>
      <c r="I160" s="9" t="s">
        <v>1</v>
      </c>
    </row>
    <row r="161" spans="1:11" hidden="1" x14ac:dyDescent="0.2">
      <c r="A161" s="201" t="s">
        <v>10</v>
      </c>
      <c r="B161" s="353" t="s">
        <v>41</v>
      </c>
      <c r="C161" s="354"/>
      <c r="D161" s="354"/>
      <c r="E161" s="354"/>
      <c r="F161" s="354"/>
      <c r="G161" s="354"/>
      <c r="H161" s="355"/>
      <c r="I161" s="12">
        <f>I117</f>
        <v>1061.29</v>
      </c>
    </row>
    <row r="162" spans="1:11" hidden="1" x14ac:dyDescent="0.2">
      <c r="A162" s="10" t="s">
        <v>11</v>
      </c>
      <c r="B162" s="356" t="s">
        <v>42</v>
      </c>
      <c r="C162" s="357"/>
      <c r="D162" s="357"/>
      <c r="E162" s="357"/>
      <c r="F162" s="357"/>
      <c r="G162" s="357"/>
      <c r="H162" s="358"/>
      <c r="I162" s="11" t="e">
        <f>#REF!</f>
        <v>#REF!</v>
      </c>
    </row>
    <row r="163" spans="1:11" ht="13.5" hidden="1" thickBot="1" x14ac:dyDescent="0.25">
      <c r="A163" s="10" t="s">
        <v>12</v>
      </c>
      <c r="B163" s="335" t="s">
        <v>43</v>
      </c>
      <c r="C163" s="336"/>
      <c r="D163" s="336"/>
      <c r="E163" s="336"/>
      <c r="F163" s="336"/>
      <c r="G163" s="336"/>
      <c r="H163" s="337"/>
      <c r="I163" s="11">
        <f>I120</f>
        <v>6535.75</v>
      </c>
    </row>
    <row r="164" spans="1:11" ht="13.5" hidden="1" thickBot="1" x14ac:dyDescent="0.25">
      <c r="A164" s="338" t="s">
        <v>21</v>
      </c>
      <c r="B164" s="339"/>
      <c r="C164" s="339"/>
      <c r="D164" s="339"/>
      <c r="E164" s="339"/>
      <c r="F164" s="339"/>
      <c r="G164" s="339"/>
      <c r="H164" s="340"/>
      <c r="I164" s="7" t="e">
        <f>SUM(I161:I163)</f>
        <v>#REF!</v>
      </c>
    </row>
    <row r="165" spans="1:11" hidden="1" x14ac:dyDescent="0.2">
      <c r="A165" s="26" t="s">
        <v>20</v>
      </c>
      <c r="B165" t="s">
        <v>44</v>
      </c>
    </row>
    <row r="168" spans="1:11" s="180" customFormat="1" x14ac:dyDescent="0.2">
      <c r="A168" s="179"/>
      <c r="B168" s="179"/>
      <c r="J168" s="181"/>
      <c r="K168" s="181"/>
    </row>
    <row r="169" spans="1:11" x14ac:dyDescent="0.2">
      <c r="A169" s="75"/>
      <c r="B169" s="75"/>
      <c r="C169" s="75"/>
      <c r="D169" s="209"/>
      <c r="E169" s="209"/>
      <c r="F169" s="209"/>
      <c r="G169" s="209"/>
      <c r="H169" s="209"/>
      <c r="I169" s="75"/>
      <c r="J169" s="56"/>
      <c r="K169" s="56"/>
    </row>
    <row r="170" spans="1:11" x14ac:dyDescent="0.2">
      <c r="F170" s="76"/>
      <c r="K170"/>
    </row>
    <row r="171" spans="1:11" x14ac:dyDescent="0.2">
      <c r="K171"/>
    </row>
    <row r="172" spans="1:11" ht="13.5" thickBot="1" x14ac:dyDescent="0.25">
      <c r="A172" s="75"/>
      <c r="B172" s="75"/>
      <c r="C172" s="75"/>
      <c r="D172" s="75"/>
      <c r="E172" s="75"/>
      <c r="F172" s="75"/>
      <c r="K172"/>
    </row>
    <row r="173" spans="1:11" x14ac:dyDescent="0.2">
      <c r="A173" s="116"/>
      <c r="B173" s="112"/>
      <c r="C173" s="112"/>
      <c r="D173" s="112"/>
      <c r="E173" s="112"/>
      <c r="F173" s="112"/>
      <c r="G173" s="113"/>
      <c r="K173"/>
    </row>
    <row r="174" spans="1:11" ht="15" x14ac:dyDescent="0.2">
      <c r="A174" s="117" t="s">
        <v>138</v>
      </c>
      <c r="B174" s="103"/>
      <c r="C174" s="103"/>
      <c r="D174" s="107"/>
      <c r="E174" s="107"/>
      <c r="F174" s="118"/>
      <c r="G174" s="78"/>
      <c r="K174"/>
    </row>
    <row r="175" spans="1:11" x14ac:dyDescent="0.2">
      <c r="A175" s="119"/>
      <c r="B175" s="103"/>
      <c r="C175" s="103"/>
      <c r="D175" s="107"/>
      <c r="E175" s="107"/>
      <c r="F175" s="107"/>
      <c r="G175" s="78"/>
      <c r="I175" s="192"/>
      <c r="J175" s="182"/>
      <c r="K175"/>
    </row>
    <row r="176" spans="1:11" ht="15.75" thickBot="1" x14ac:dyDescent="0.25">
      <c r="A176" s="117" t="s">
        <v>214</v>
      </c>
      <c r="B176" s="103"/>
      <c r="C176" s="103"/>
      <c r="D176" s="107"/>
      <c r="E176" s="107"/>
      <c r="F176" s="107"/>
      <c r="G176" s="78"/>
      <c r="I176" s="55"/>
      <c r="K176"/>
    </row>
    <row r="177" spans="1:11" ht="24.75" thickBot="1" x14ac:dyDescent="0.25">
      <c r="A177" s="90" t="s">
        <v>103</v>
      </c>
      <c r="B177" s="91" t="s">
        <v>104</v>
      </c>
      <c r="C177" s="91" t="s">
        <v>90</v>
      </c>
      <c r="D177" s="92" t="s">
        <v>105</v>
      </c>
      <c r="E177" s="92" t="s">
        <v>165</v>
      </c>
      <c r="F177" s="75"/>
      <c r="G177" s="78"/>
      <c r="I177" s="55"/>
      <c r="J177"/>
      <c r="K177"/>
    </row>
    <row r="178" spans="1:11" x14ac:dyDescent="0.2">
      <c r="A178" s="120" t="s">
        <v>107</v>
      </c>
      <c r="B178" s="94" t="s">
        <v>108</v>
      </c>
      <c r="C178" s="93">
        <v>0.33333333333333331</v>
      </c>
      <c r="D178" s="95">
        <v>65</v>
      </c>
      <c r="E178" s="95">
        <f>C178*D178</f>
        <v>21.666666666666664</v>
      </c>
      <c r="F178" s="160"/>
      <c r="G178" s="78"/>
      <c r="K178"/>
    </row>
    <row r="179" spans="1:11" x14ac:dyDescent="0.2">
      <c r="A179" s="120" t="s">
        <v>109</v>
      </c>
      <c r="B179" s="94" t="s">
        <v>108</v>
      </c>
      <c r="C179" s="93">
        <v>0.5</v>
      </c>
      <c r="D179" s="95">
        <v>40</v>
      </c>
      <c r="E179" s="95">
        <f t="shared" ref="E179:E187" si="6">C179*D179</f>
        <v>20</v>
      </c>
      <c r="F179" s="160"/>
      <c r="G179" s="78"/>
      <c r="K179"/>
    </row>
    <row r="180" spans="1:11" x14ac:dyDescent="0.2">
      <c r="A180" s="121" t="s">
        <v>154</v>
      </c>
      <c r="B180" s="94" t="s">
        <v>108</v>
      </c>
      <c r="C180" s="93">
        <v>0.16666666666666666</v>
      </c>
      <c r="D180" s="95">
        <v>30</v>
      </c>
      <c r="E180" s="95">
        <f t="shared" si="6"/>
        <v>5</v>
      </c>
      <c r="F180" s="160"/>
      <c r="G180" s="78"/>
      <c r="K180"/>
    </row>
    <row r="181" spans="1:11" ht="38.25" x14ac:dyDescent="0.2">
      <c r="A181" s="120" t="s">
        <v>110</v>
      </c>
      <c r="B181" s="94" t="s">
        <v>111</v>
      </c>
      <c r="C181" s="93">
        <v>0.33333333333333331</v>
      </c>
      <c r="D181" s="95">
        <v>80</v>
      </c>
      <c r="E181" s="95">
        <f t="shared" si="6"/>
        <v>26.666666666666664</v>
      </c>
      <c r="F181" s="160"/>
      <c r="G181" s="78"/>
      <c r="K181"/>
    </row>
    <row r="182" spans="1:11" ht="38.25" x14ac:dyDescent="0.2">
      <c r="A182" s="120" t="s">
        <v>112</v>
      </c>
      <c r="B182" s="94" t="s">
        <v>108</v>
      </c>
      <c r="C182" s="93">
        <v>8.3333333333333329E-2</v>
      </c>
      <c r="D182" s="95">
        <v>25</v>
      </c>
      <c r="E182" s="95">
        <f t="shared" si="6"/>
        <v>2.083333333333333</v>
      </c>
      <c r="F182" s="160"/>
      <c r="G182" s="78"/>
      <c r="K182"/>
    </row>
    <row r="183" spans="1:11" x14ac:dyDescent="0.2">
      <c r="A183" s="122" t="s">
        <v>113</v>
      </c>
      <c r="B183" s="96" t="s">
        <v>108</v>
      </c>
      <c r="C183" s="93">
        <v>8.3333333333333329E-2</v>
      </c>
      <c r="D183" s="95">
        <v>25.45</v>
      </c>
      <c r="E183" s="95">
        <f t="shared" si="6"/>
        <v>2.1208333333333331</v>
      </c>
      <c r="F183" s="161"/>
      <c r="G183" s="78"/>
      <c r="K183"/>
    </row>
    <row r="184" spans="1:11" x14ac:dyDescent="0.2">
      <c r="A184" s="120" t="s">
        <v>114</v>
      </c>
      <c r="B184" s="94" t="s">
        <v>111</v>
      </c>
      <c r="C184" s="93">
        <v>1</v>
      </c>
      <c r="D184" s="95">
        <v>40</v>
      </c>
      <c r="E184" s="95">
        <f t="shared" si="6"/>
        <v>40</v>
      </c>
      <c r="F184" s="160"/>
      <c r="G184" s="78"/>
      <c r="K184"/>
    </row>
    <row r="185" spans="1:11" ht="36" x14ac:dyDescent="0.2">
      <c r="A185" s="123" t="s">
        <v>115</v>
      </c>
      <c r="B185" s="94" t="s">
        <v>108</v>
      </c>
      <c r="C185" s="93">
        <v>3.3333333333333333E-2</v>
      </c>
      <c r="D185" s="95">
        <v>62.9</v>
      </c>
      <c r="E185" s="95">
        <f t="shared" si="6"/>
        <v>2.0966666666666667</v>
      </c>
      <c r="F185" s="160"/>
      <c r="G185" s="78"/>
      <c r="K185"/>
    </row>
    <row r="186" spans="1:11" ht="25.5" x14ac:dyDescent="0.2">
      <c r="A186" s="120" t="s">
        <v>116</v>
      </c>
      <c r="B186" s="94" t="s">
        <v>117</v>
      </c>
      <c r="C186" s="93">
        <v>1</v>
      </c>
      <c r="D186" s="95">
        <v>30</v>
      </c>
      <c r="E186" s="95">
        <f t="shared" si="6"/>
        <v>30</v>
      </c>
      <c r="F186" s="160"/>
      <c r="G186" s="78"/>
      <c r="K186"/>
    </row>
    <row r="187" spans="1:11" x14ac:dyDescent="0.2">
      <c r="A187" s="124" t="s">
        <v>139</v>
      </c>
      <c r="B187" s="206"/>
      <c r="C187" s="206"/>
      <c r="D187" s="206"/>
      <c r="E187" s="95">
        <f t="shared" si="6"/>
        <v>0</v>
      </c>
      <c r="F187" s="75"/>
      <c r="G187" s="78"/>
      <c r="K187"/>
    </row>
    <row r="188" spans="1:11" x14ac:dyDescent="0.2">
      <c r="A188" s="341" t="s">
        <v>186</v>
      </c>
      <c r="B188" s="342"/>
      <c r="C188" s="342"/>
      <c r="D188" s="343"/>
      <c r="E188" s="240">
        <f>SUM(E178:E186)</f>
        <v>149.63416666666666</v>
      </c>
      <c r="F188" s="160"/>
      <c r="G188" s="78"/>
      <c r="K188"/>
    </row>
    <row r="189" spans="1:11" x14ac:dyDescent="0.2">
      <c r="A189" s="119"/>
      <c r="B189" s="103"/>
      <c r="C189" s="103"/>
      <c r="D189" s="107"/>
      <c r="E189" s="107"/>
      <c r="F189" s="75"/>
      <c r="G189" s="78"/>
      <c r="I189" s="55"/>
      <c r="J189"/>
      <c r="K189"/>
    </row>
    <row r="190" spans="1:11" x14ac:dyDescent="0.2">
      <c r="A190" s="119"/>
      <c r="B190" s="103"/>
      <c r="C190" s="103"/>
      <c r="D190" s="107"/>
      <c r="E190" s="107"/>
      <c r="F190" s="107"/>
      <c r="G190" s="78"/>
      <c r="K190"/>
    </row>
    <row r="191" spans="1:11" ht="15.75" thickBot="1" x14ac:dyDescent="0.25">
      <c r="A191" s="117"/>
      <c r="B191" s="103"/>
      <c r="C191" s="103"/>
      <c r="D191" s="107"/>
      <c r="E191" s="107"/>
      <c r="F191" s="107"/>
      <c r="G191" s="78"/>
      <c r="K191"/>
    </row>
    <row r="192" spans="1:11" ht="1.5" customHeight="1" thickBot="1" x14ac:dyDescent="0.25">
      <c r="A192" s="81"/>
      <c r="B192" s="82"/>
      <c r="C192" s="82"/>
      <c r="D192" s="92"/>
      <c r="E192" s="92"/>
      <c r="F192" s="75"/>
      <c r="G192" s="78"/>
      <c r="I192" s="55"/>
      <c r="J192"/>
      <c r="K192"/>
    </row>
    <row r="193" spans="1:11" hidden="1" x14ac:dyDescent="0.2">
      <c r="A193" s="132"/>
      <c r="B193" s="87"/>
      <c r="C193" s="85"/>
      <c r="D193" s="88"/>
      <c r="E193" s="88"/>
      <c r="F193" s="107"/>
      <c r="G193" s="78"/>
      <c r="K193"/>
    </row>
    <row r="194" spans="1:11" hidden="1" x14ac:dyDescent="0.2">
      <c r="A194" s="132"/>
      <c r="B194" s="87"/>
      <c r="C194" s="85"/>
      <c r="D194" s="88"/>
      <c r="E194" s="88"/>
      <c r="F194" s="107"/>
      <c r="G194" s="78"/>
      <c r="K194"/>
    </row>
    <row r="195" spans="1:11" hidden="1" x14ac:dyDescent="0.2">
      <c r="A195" s="129"/>
      <c r="B195" s="87"/>
      <c r="C195" s="85"/>
      <c r="D195" s="88"/>
      <c r="E195" s="88"/>
      <c r="F195" s="107"/>
      <c r="G195" s="78"/>
      <c r="K195"/>
    </row>
    <row r="196" spans="1:11" hidden="1" x14ac:dyDescent="0.2">
      <c r="A196" s="132"/>
      <c r="B196" s="87"/>
      <c r="C196" s="85"/>
      <c r="D196" s="88"/>
      <c r="E196" s="88"/>
      <c r="F196" s="107"/>
      <c r="G196" s="78"/>
      <c r="K196"/>
    </row>
    <row r="197" spans="1:11" hidden="1" x14ac:dyDescent="0.2">
      <c r="A197" s="132"/>
      <c r="B197" s="87"/>
      <c r="C197" s="85"/>
      <c r="D197" s="88"/>
      <c r="E197" s="88"/>
      <c r="F197" s="107"/>
      <c r="G197" s="78"/>
      <c r="K197"/>
    </row>
    <row r="198" spans="1:11" hidden="1" x14ac:dyDescent="0.2">
      <c r="A198" s="129"/>
      <c r="B198" s="159"/>
      <c r="C198" s="188"/>
      <c r="D198" s="189"/>
      <c r="E198" s="88"/>
      <c r="F198" s="107"/>
      <c r="G198" s="78"/>
      <c r="K198"/>
    </row>
    <row r="199" spans="1:11" hidden="1" x14ac:dyDescent="0.2">
      <c r="A199" s="129"/>
      <c r="B199" s="87"/>
      <c r="C199" s="89"/>
      <c r="D199" s="88"/>
      <c r="E199" s="88"/>
      <c r="F199" s="107"/>
      <c r="G199" s="78"/>
      <c r="K199"/>
    </row>
    <row r="200" spans="1:11" hidden="1" x14ac:dyDescent="0.2">
      <c r="A200" s="360"/>
      <c r="B200" s="361"/>
      <c r="C200" s="361"/>
      <c r="D200" s="362"/>
      <c r="E200" s="104"/>
      <c r="F200" s="107"/>
      <c r="G200" s="78"/>
      <c r="K200"/>
    </row>
    <row r="201" spans="1:11" x14ac:dyDescent="0.2">
      <c r="A201" s="119"/>
      <c r="B201" s="103"/>
      <c r="C201" s="103"/>
      <c r="D201" s="107"/>
      <c r="E201" s="107"/>
      <c r="F201" s="75"/>
      <c r="G201" s="78"/>
      <c r="I201" s="55"/>
      <c r="J201"/>
      <c r="K201"/>
    </row>
    <row r="202" spans="1:11" ht="15.75" thickBot="1" x14ac:dyDescent="0.25">
      <c r="A202" s="117" t="s">
        <v>213</v>
      </c>
      <c r="B202" s="103"/>
      <c r="C202" s="103"/>
      <c r="D202" s="107"/>
      <c r="E202" s="107"/>
      <c r="F202" s="107"/>
      <c r="G202" s="78"/>
      <c r="K202"/>
    </row>
    <row r="203" spans="1:11" ht="36.75" thickBot="1" x14ac:dyDescent="0.25">
      <c r="A203" s="81" t="s">
        <v>103</v>
      </c>
      <c r="B203" s="82" t="s">
        <v>104</v>
      </c>
      <c r="C203" s="82" t="s">
        <v>90</v>
      </c>
      <c r="D203" s="92" t="s">
        <v>105</v>
      </c>
      <c r="E203" s="92" t="s">
        <v>143</v>
      </c>
      <c r="F203" s="75"/>
      <c r="G203" s="78"/>
      <c r="K203"/>
    </row>
    <row r="204" spans="1:11" x14ac:dyDescent="0.2">
      <c r="A204" s="125" t="s">
        <v>107</v>
      </c>
      <c r="B204" s="87" t="s">
        <v>108</v>
      </c>
      <c r="C204" s="85">
        <v>0.16666666666666666</v>
      </c>
      <c r="D204" s="88">
        <v>65</v>
      </c>
      <c r="E204" s="88">
        <f>C204*D204</f>
        <v>10.833333333333332</v>
      </c>
      <c r="F204" s="107"/>
      <c r="G204" s="78"/>
      <c r="K204"/>
    </row>
    <row r="205" spans="1:11" x14ac:dyDescent="0.2">
      <c r="A205" s="132" t="s">
        <v>109</v>
      </c>
      <c r="B205" s="87" t="s">
        <v>108</v>
      </c>
      <c r="C205" s="85">
        <v>0.33333333333333331</v>
      </c>
      <c r="D205" s="88">
        <v>40</v>
      </c>
      <c r="E205" s="88">
        <f t="shared" ref="E205:E209" si="7">C205*D205</f>
        <v>13.333333333333332</v>
      </c>
      <c r="F205" s="107"/>
      <c r="G205" s="78"/>
      <c r="K205"/>
    </row>
    <row r="206" spans="1:11" ht="38.25" x14ac:dyDescent="0.2">
      <c r="A206" s="132" t="s">
        <v>110</v>
      </c>
      <c r="B206" s="87" t="s">
        <v>111</v>
      </c>
      <c r="C206" s="85">
        <v>0.16666666666666666</v>
      </c>
      <c r="D206" s="88">
        <v>80</v>
      </c>
      <c r="E206" s="88">
        <f t="shared" si="7"/>
        <v>13.333333333333332</v>
      </c>
      <c r="F206" s="107"/>
      <c r="G206" s="78"/>
      <c r="K206"/>
    </row>
    <row r="207" spans="1:11" ht="38.25" x14ac:dyDescent="0.2">
      <c r="A207" s="132" t="s">
        <v>112</v>
      </c>
      <c r="B207" s="87" t="s">
        <v>108</v>
      </c>
      <c r="C207" s="85">
        <v>8.3333333333333329E-2</v>
      </c>
      <c r="D207" s="88">
        <v>25</v>
      </c>
      <c r="E207" s="88">
        <f t="shared" si="7"/>
        <v>2.083333333333333</v>
      </c>
      <c r="F207" s="107"/>
      <c r="G207" s="78"/>
      <c r="K207"/>
    </row>
    <row r="208" spans="1:11" ht="25.5" x14ac:dyDescent="0.2">
      <c r="A208" s="132" t="s">
        <v>116</v>
      </c>
      <c r="B208" s="87" t="s">
        <v>117</v>
      </c>
      <c r="C208" s="85">
        <v>0.5</v>
      </c>
      <c r="D208" s="88">
        <v>30</v>
      </c>
      <c r="E208" s="88">
        <f t="shared" si="7"/>
        <v>15</v>
      </c>
      <c r="F208" s="107"/>
      <c r="G208" s="78"/>
      <c r="K208"/>
    </row>
    <row r="209" spans="1:11" x14ac:dyDescent="0.2">
      <c r="A209" s="126" t="s">
        <v>139</v>
      </c>
      <c r="B209" s="87"/>
      <c r="C209" s="89"/>
      <c r="D209" s="88"/>
      <c r="E209" s="88">
        <f t="shared" si="7"/>
        <v>0</v>
      </c>
      <c r="F209" s="107"/>
      <c r="G209" s="78"/>
      <c r="K209"/>
    </row>
    <row r="210" spans="1:11" x14ac:dyDescent="0.2">
      <c r="A210" s="360" t="s">
        <v>140</v>
      </c>
      <c r="B210" s="361"/>
      <c r="C210" s="361"/>
      <c r="D210" s="362"/>
      <c r="E210" s="239">
        <f>SUM(E204:E209)</f>
        <v>54.583333333333336</v>
      </c>
      <c r="F210" s="107"/>
      <c r="G210" s="78"/>
      <c r="K210"/>
    </row>
    <row r="211" spans="1:11" ht="13.5" thickBot="1" x14ac:dyDescent="0.25">
      <c r="A211" s="165"/>
      <c r="B211" s="166"/>
      <c r="C211" s="166"/>
      <c r="D211" s="167"/>
      <c r="E211" s="167"/>
      <c r="F211" s="127"/>
      <c r="G211" s="114"/>
      <c r="K211"/>
    </row>
    <row r="212" spans="1:11" hidden="1" x14ac:dyDescent="0.2">
      <c r="A212" s="75"/>
      <c r="B212" s="75"/>
      <c r="C212" s="75"/>
      <c r="D212" s="75"/>
      <c r="E212" s="75"/>
      <c r="F212" s="107"/>
      <c r="G212" s="75"/>
      <c r="K212"/>
    </row>
    <row r="213" spans="1:11" hidden="1" x14ac:dyDescent="0.2">
      <c r="A213" s="116"/>
      <c r="B213" s="112"/>
      <c r="C213" s="112"/>
      <c r="D213" s="112"/>
      <c r="E213" s="112"/>
      <c r="F213" s="172"/>
      <c r="G213" s="75"/>
      <c r="K213"/>
    </row>
    <row r="214" spans="1:11" ht="0.75" hidden="1" customHeight="1" x14ac:dyDescent="0.2">
      <c r="A214" s="117"/>
      <c r="B214" s="103"/>
      <c r="C214" s="103"/>
      <c r="D214" s="107"/>
      <c r="E214" s="107"/>
      <c r="F214" s="78"/>
      <c r="G214" s="75"/>
      <c r="I214" s="55"/>
      <c r="J214"/>
      <c r="K214"/>
    </row>
    <row r="215" spans="1:11" ht="15" hidden="1" x14ac:dyDescent="0.2">
      <c r="A215" s="117"/>
      <c r="B215" s="103"/>
      <c r="C215" s="103"/>
      <c r="D215" s="107"/>
      <c r="E215" s="107"/>
      <c r="F215" s="78"/>
      <c r="G215" s="75"/>
      <c r="I215" s="55"/>
      <c r="J215"/>
      <c r="K215"/>
    </row>
    <row r="216" spans="1:11" hidden="1" x14ac:dyDescent="0.2">
      <c r="A216" s="128"/>
      <c r="B216" s="103"/>
      <c r="C216" s="103"/>
      <c r="D216" s="107"/>
      <c r="E216" s="107"/>
      <c r="F216" s="118"/>
      <c r="G216" s="75"/>
      <c r="K216"/>
    </row>
    <row r="217" spans="1:11" hidden="1" x14ac:dyDescent="0.2">
      <c r="A217" s="128"/>
      <c r="B217" s="103"/>
      <c r="C217" s="103"/>
      <c r="D217" s="107"/>
      <c r="E217" s="107"/>
      <c r="F217" s="78"/>
      <c r="G217" s="75"/>
      <c r="I217" s="55"/>
      <c r="J217"/>
      <c r="K217"/>
    </row>
    <row r="218" spans="1:11" hidden="1" x14ac:dyDescent="0.2">
      <c r="A218" s="372"/>
      <c r="B218" s="373"/>
      <c r="C218" s="145"/>
      <c r="D218" s="107"/>
      <c r="E218" s="107"/>
      <c r="F218" s="118"/>
      <c r="G218" s="75"/>
      <c r="K218"/>
    </row>
    <row r="219" spans="1:11" ht="26.25" hidden="1" customHeight="1" x14ac:dyDescent="0.2">
      <c r="A219" s="374"/>
      <c r="B219" s="375"/>
      <c r="C219" s="146"/>
      <c r="D219" s="107"/>
      <c r="E219" s="107"/>
      <c r="F219" s="118"/>
      <c r="G219" s="75"/>
      <c r="K219"/>
    </row>
    <row r="220" spans="1:11" ht="12.75" hidden="1" customHeight="1" x14ac:dyDescent="0.2">
      <c r="A220" s="374"/>
      <c r="B220" s="375"/>
      <c r="C220" s="147"/>
      <c r="D220" s="107"/>
      <c r="E220" s="107"/>
      <c r="F220" s="118"/>
      <c r="G220" s="169"/>
      <c r="K220"/>
    </row>
    <row r="221" spans="1:11" hidden="1" x14ac:dyDescent="0.2">
      <c r="A221" s="119"/>
      <c r="B221" s="103"/>
      <c r="C221" s="103"/>
      <c r="D221" s="107"/>
      <c r="E221" s="107"/>
      <c r="F221" s="78"/>
      <c r="G221" s="75"/>
      <c r="J221"/>
      <c r="K221"/>
    </row>
    <row r="222" spans="1:11" hidden="1" x14ac:dyDescent="0.2">
      <c r="A222" s="128"/>
      <c r="B222" s="103"/>
      <c r="C222" s="103"/>
      <c r="D222" s="107"/>
      <c r="E222" s="107"/>
      <c r="F222" s="131"/>
      <c r="G222" s="75"/>
      <c r="J222"/>
      <c r="K222"/>
    </row>
    <row r="223" spans="1:11" hidden="1" x14ac:dyDescent="0.2">
      <c r="A223" s="376"/>
      <c r="B223" s="377"/>
      <c r="C223" s="378"/>
      <c r="D223" s="148"/>
      <c r="E223" s="107"/>
      <c r="F223" s="78"/>
      <c r="G223" s="75"/>
      <c r="J223"/>
      <c r="K223"/>
    </row>
    <row r="224" spans="1:11" ht="13.5" hidden="1" thickBot="1" x14ac:dyDescent="0.25">
      <c r="A224" s="141"/>
      <c r="B224" s="142"/>
      <c r="C224" s="143"/>
      <c r="D224" s="144"/>
      <c r="E224" s="102"/>
      <c r="F224" s="118"/>
      <c r="G224" s="75"/>
      <c r="J224"/>
      <c r="K224"/>
    </row>
    <row r="225" spans="1:11" hidden="1" x14ac:dyDescent="0.2">
      <c r="A225" s="129"/>
      <c r="B225" s="87"/>
      <c r="C225" s="105"/>
      <c r="D225" s="88"/>
      <c r="E225" s="104"/>
      <c r="F225" s="118"/>
      <c r="G225" s="75"/>
      <c r="J225"/>
      <c r="K225"/>
    </row>
    <row r="226" spans="1:11" hidden="1" x14ac:dyDescent="0.2">
      <c r="A226" s="119"/>
      <c r="B226" s="103"/>
      <c r="C226" s="103"/>
      <c r="D226" s="107"/>
      <c r="E226" s="107"/>
      <c r="F226" s="78"/>
      <c r="G226" s="75"/>
      <c r="J226"/>
      <c r="K226"/>
    </row>
    <row r="227" spans="1:11" hidden="1" x14ac:dyDescent="0.2">
      <c r="A227" s="119"/>
      <c r="B227" s="103"/>
      <c r="C227" s="103"/>
      <c r="D227" s="107"/>
      <c r="E227" s="107"/>
      <c r="F227" s="118"/>
      <c r="G227" s="75"/>
      <c r="J227"/>
      <c r="K227"/>
    </row>
    <row r="228" spans="1:11" hidden="1" x14ac:dyDescent="0.2">
      <c r="A228" s="128"/>
      <c r="B228" s="103"/>
      <c r="C228" s="103"/>
      <c r="D228" s="107"/>
      <c r="E228" s="107"/>
      <c r="F228" s="118"/>
      <c r="G228" s="75"/>
      <c r="J228"/>
      <c r="K228"/>
    </row>
    <row r="229" spans="1:11" ht="13.5" hidden="1" thickBot="1" x14ac:dyDescent="0.25">
      <c r="A229" s="379"/>
      <c r="B229" s="380"/>
      <c r="C229" s="380"/>
      <c r="D229" s="381"/>
      <c r="E229" s="190"/>
      <c r="F229" s="134"/>
      <c r="G229" s="75"/>
      <c r="J229"/>
      <c r="K229"/>
    </row>
    <row r="230" spans="1:11" ht="13.5" hidden="1" thickBot="1" x14ac:dyDescent="0.25">
      <c r="A230" s="81"/>
      <c r="B230" s="82"/>
      <c r="C230" s="91"/>
      <c r="D230" s="83"/>
      <c r="E230" s="83"/>
      <c r="F230" s="118"/>
      <c r="G230" s="75"/>
      <c r="J230"/>
      <c r="K230"/>
    </row>
    <row r="231" spans="1:11" hidden="1" x14ac:dyDescent="0.2">
      <c r="A231" s="132"/>
      <c r="B231" s="87"/>
      <c r="C231" s="191"/>
      <c r="D231" s="88"/>
      <c r="E231" s="104"/>
      <c r="F231" s="78"/>
      <c r="G231" s="75"/>
      <c r="J231"/>
      <c r="K231"/>
    </row>
    <row r="232" spans="1:11" hidden="1" x14ac:dyDescent="0.2">
      <c r="A232" s="119"/>
      <c r="B232" s="103"/>
      <c r="C232" s="101"/>
      <c r="D232" s="101"/>
      <c r="E232" s="101"/>
      <c r="F232" s="118"/>
      <c r="G232" s="75"/>
      <c r="J232"/>
      <c r="K232"/>
    </row>
    <row r="233" spans="1:11" hidden="1" x14ac:dyDescent="0.2">
      <c r="A233" s="119"/>
      <c r="B233" s="103"/>
      <c r="C233" s="103"/>
      <c r="D233" s="107"/>
      <c r="E233" s="107"/>
      <c r="F233" s="118"/>
      <c r="G233" s="75"/>
      <c r="J233"/>
      <c r="K233"/>
    </row>
    <row r="234" spans="1:11" ht="0.75" hidden="1" customHeight="1" x14ac:dyDescent="0.2">
      <c r="A234" s="128" t="s">
        <v>211</v>
      </c>
      <c r="B234" s="103"/>
      <c r="C234" s="103"/>
      <c r="D234" s="107"/>
      <c r="E234" s="107"/>
      <c r="F234" s="78"/>
      <c r="G234" s="75"/>
      <c r="J234"/>
      <c r="K234"/>
    </row>
    <row r="235" spans="1:11" ht="13.5" hidden="1" thickBot="1" x14ac:dyDescent="0.25">
      <c r="A235" s="81" t="s">
        <v>103</v>
      </c>
      <c r="B235" s="82" t="s">
        <v>104</v>
      </c>
      <c r="C235" s="82" t="s">
        <v>90</v>
      </c>
      <c r="D235" s="83" t="s">
        <v>105</v>
      </c>
      <c r="E235" s="83" t="s">
        <v>142</v>
      </c>
      <c r="F235" s="140"/>
      <c r="G235" s="75"/>
      <c r="J235"/>
      <c r="K235"/>
    </row>
    <row r="236" spans="1:11" ht="27" hidden="1" customHeight="1" x14ac:dyDescent="0.2">
      <c r="A236" s="132" t="s">
        <v>119</v>
      </c>
      <c r="B236" s="87" t="s">
        <v>108</v>
      </c>
      <c r="C236" s="162">
        <v>8.3333333333333329E-2</v>
      </c>
      <c r="D236" s="151">
        <v>2000</v>
      </c>
      <c r="E236" s="86">
        <f t="shared" ref="E236" si="8">D236*C236</f>
        <v>166.66666666666666</v>
      </c>
      <c r="F236" s="118"/>
      <c r="G236" s="75"/>
      <c r="J236"/>
      <c r="K236"/>
    </row>
    <row r="237" spans="1:11" hidden="1" x14ac:dyDescent="0.2">
      <c r="A237" s="360" t="s">
        <v>142</v>
      </c>
      <c r="B237" s="361"/>
      <c r="C237" s="361"/>
      <c r="D237" s="362"/>
      <c r="E237" s="104">
        <f>SUM(E236:E236)</f>
        <v>166.66666666666666</v>
      </c>
      <c r="F237" s="118"/>
      <c r="G237" s="75"/>
      <c r="K237"/>
    </row>
    <row r="238" spans="1:11" hidden="1" x14ac:dyDescent="0.2">
      <c r="A238" s="119"/>
      <c r="B238" s="103"/>
      <c r="C238" s="103"/>
      <c r="D238" s="107"/>
      <c r="E238" s="107"/>
      <c r="F238" s="118"/>
      <c r="G238" s="75"/>
      <c r="K238"/>
    </row>
    <row r="239" spans="1:11" hidden="1" x14ac:dyDescent="0.2">
      <c r="A239" s="119"/>
      <c r="B239" s="103"/>
      <c r="C239" s="103"/>
      <c r="D239" s="107"/>
      <c r="E239" s="107"/>
      <c r="F239" s="118"/>
      <c r="G239" s="75"/>
      <c r="K239"/>
    </row>
    <row r="240" spans="1:11" hidden="1" x14ac:dyDescent="0.2">
      <c r="A240" s="128" t="s">
        <v>212</v>
      </c>
      <c r="B240" s="135"/>
      <c r="C240" s="136"/>
      <c r="D240" s="107"/>
      <c r="E240" s="107"/>
      <c r="F240" s="118"/>
      <c r="G240" s="75"/>
      <c r="K240"/>
    </row>
    <row r="241" spans="1:11" ht="4.5" hidden="1" customHeight="1" thickBot="1" x14ac:dyDescent="0.25">
      <c r="A241" s="81"/>
      <c r="B241" s="82"/>
      <c r="C241" s="82"/>
      <c r="D241" s="83"/>
      <c r="E241" s="83"/>
      <c r="F241" s="118"/>
      <c r="G241" s="75"/>
      <c r="K241"/>
    </row>
    <row r="242" spans="1:11" ht="33.75" hidden="1" x14ac:dyDescent="0.2">
      <c r="A242" s="130"/>
      <c r="B242" s="163"/>
      <c r="C242" s="152"/>
      <c r="D242" s="153"/>
      <c r="E242" s="106"/>
      <c r="F242" s="140" t="s">
        <v>159</v>
      </c>
      <c r="G242" s="170"/>
      <c r="K242"/>
    </row>
    <row r="243" spans="1:11" hidden="1" x14ac:dyDescent="0.2">
      <c r="A243" s="132"/>
      <c r="B243" s="159"/>
      <c r="C243" s="99"/>
      <c r="D243" s="97"/>
      <c r="E243" s="88"/>
      <c r="F243" s="78"/>
      <c r="G243" s="75"/>
      <c r="I243" s="55"/>
      <c r="J243"/>
      <c r="K243"/>
    </row>
    <row r="244" spans="1:11" hidden="1" x14ac:dyDescent="0.2">
      <c r="A244" s="129"/>
      <c r="B244" s="159"/>
      <c r="C244" s="154"/>
      <c r="D244" s="151"/>
      <c r="E244" s="108"/>
      <c r="F244" s="118"/>
      <c r="G244" s="169"/>
      <c r="K244"/>
    </row>
    <row r="245" spans="1:11" hidden="1" x14ac:dyDescent="0.2">
      <c r="A245" s="132"/>
      <c r="B245" s="159"/>
      <c r="C245" s="100"/>
      <c r="D245" s="98"/>
      <c r="E245" s="88"/>
      <c r="F245" s="118"/>
      <c r="G245" s="75"/>
      <c r="K245"/>
    </row>
    <row r="246" spans="1:11" hidden="1" x14ac:dyDescent="0.2">
      <c r="A246" s="129"/>
      <c r="B246" s="159"/>
      <c r="C246" s="154"/>
      <c r="D246" s="151"/>
      <c r="E246" s="108"/>
      <c r="F246" s="78"/>
      <c r="G246" s="75"/>
      <c r="I246" s="55"/>
      <c r="J246"/>
      <c r="K246"/>
    </row>
    <row r="247" spans="1:11" hidden="1" x14ac:dyDescent="0.2">
      <c r="A247" s="132"/>
      <c r="B247" s="159"/>
      <c r="C247" s="100"/>
      <c r="D247" s="98"/>
      <c r="E247" s="88"/>
      <c r="F247" s="118"/>
      <c r="G247" s="75"/>
      <c r="K247"/>
    </row>
    <row r="248" spans="1:11" hidden="1" x14ac:dyDescent="0.2">
      <c r="A248" s="129"/>
      <c r="B248" s="159"/>
      <c r="C248" s="154"/>
      <c r="D248" s="151"/>
      <c r="E248" s="108"/>
      <c r="F248" s="78"/>
      <c r="G248" s="75"/>
      <c r="I248" s="55"/>
      <c r="J248"/>
      <c r="K248"/>
    </row>
    <row r="249" spans="1:11" hidden="1" x14ac:dyDescent="0.2">
      <c r="A249" s="132"/>
      <c r="B249" s="87"/>
      <c r="C249" s="100"/>
      <c r="D249" s="98"/>
      <c r="E249" s="88"/>
      <c r="F249" s="118"/>
      <c r="G249" s="75"/>
      <c r="K249"/>
    </row>
    <row r="250" spans="1:11" hidden="1" x14ac:dyDescent="0.2">
      <c r="A250" s="129"/>
      <c r="B250" s="159"/>
      <c r="C250" s="155"/>
      <c r="D250" s="151"/>
      <c r="E250" s="108"/>
      <c r="F250" s="118"/>
      <c r="G250" s="75"/>
      <c r="K250"/>
    </row>
    <row r="251" spans="1:11" hidden="1" x14ac:dyDescent="0.2">
      <c r="A251" s="132"/>
      <c r="B251" s="87"/>
      <c r="C251" s="100"/>
      <c r="D251" s="98"/>
      <c r="E251" s="88"/>
      <c r="F251" s="118"/>
      <c r="G251" s="75"/>
      <c r="K251"/>
    </row>
    <row r="252" spans="1:11" hidden="1" x14ac:dyDescent="0.2">
      <c r="A252" s="363"/>
      <c r="B252" s="364"/>
      <c r="C252" s="364"/>
      <c r="D252" s="364"/>
      <c r="E252" s="109"/>
      <c r="F252" s="118"/>
      <c r="G252" s="75"/>
      <c r="K252"/>
    </row>
    <row r="253" spans="1:11" hidden="1" x14ac:dyDescent="0.2">
      <c r="A253" s="119"/>
      <c r="B253" s="103"/>
      <c r="C253" s="103"/>
      <c r="D253" s="107"/>
      <c r="E253" s="107"/>
      <c r="F253" s="118"/>
      <c r="G253" s="75"/>
      <c r="K253"/>
    </row>
    <row r="254" spans="1:11" ht="0.75" hidden="1" customHeight="1" x14ac:dyDescent="0.2">
      <c r="A254" s="128" t="s">
        <v>147</v>
      </c>
      <c r="B254" s="103"/>
      <c r="C254" s="103"/>
      <c r="D254" s="107"/>
      <c r="E254" s="107"/>
      <c r="F254" s="118"/>
      <c r="G254" s="75"/>
      <c r="K254"/>
    </row>
    <row r="255" spans="1:11" ht="72.75" hidden="1" thickBot="1" x14ac:dyDescent="0.25">
      <c r="A255" s="81" t="s">
        <v>103</v>
      </c>
      <c r="B255" s="82" t="s">
        <v>104</v>
      </c>
      <c r="C255" s="91" t="s">
        <v>191</v>
      </c>
      <c r="D255" s="139" t="s">
        <v>161</v>
      </c>
      <c r="E255" s="83" t="s">
        <v>148</v>
      </c>
      <c r="F255" s="118"/>
      <c r="G255" s="75"/>
      <c r="K255"/>
    </row>
    <row r="256" spans="1:11" ht="38.25" hidden="1" x14ac:dyDescent="0.2">
      <c r="A256" s="132" t="s">
        <v>133</v>
      </c>
      <c r="B256" s="87" t="s">
        <v>3</v>
      </c>
      <c r="C256" s="164">
        <v>0.6</v>
      </c>
      <c r="D256" s="88">
        <f>C219*C256</f>
        <v>0</v>
      </c>
      <c r="E256" s="104">
        <f>D256/60</f>
        <v>0</v>
      </c>
      <c r="F256" s="78"/>
      <c r="G256" s="75"/>
      <c r="I256" s="55"/>
      <c r="J256"/>
      <c r="K256"/>
    </row>
    <row r="257" spans="1:11" hidden="1" x14ac:dyDescent="0.2">
      <c r="A257" s="119"/>
      <c r="B257" s="103"/>
      <c r="C257" s="103"/>
      <c r="D257" s="107"/>
      <c r="E257" s="107"/>
      <c r="F257" s="118"/>
      <c r="G257" s="75"/>
      <c r="K257"/>
    </row>
    <row r="258" spans="1:11" hidden="1" x14ac:dyDescent="0.2">
      <c r="A258" s="119"/>
      <c r="B258" s="103"/>
      <c r="C258" s="103"/>
      <c r="D258" s="107"/>
      <c r="E258" s="107"/>
      <c r="F258" s="118"/>
      <c r="G258" s="75"/>
      <c r="K258"/>
    </row>
    <row r="259" spans="1:11" hidden="1" x14ac:dyDescent="0.2">
      <c r="A259" s="128" t="s">
        <v>149</v>
      </c>
      <c r="B259" s="103"/>
      <c r="C259" s="103"/>
      <c r="D259" s="107"/>
      <c r="E259" s="107"/>
      <c r="F259" s="78"/>
      <c r="G259" s="75"/>
      <c r="I259" s="55"/>
      <c r="J259"/>
      <c r="K259"/>
    </row>
    <row r="260" spans="1:11" ht="13.5" hidden="1" thickBot="1" x14ac:dyDescent="0.25">
      <c r="A260" s="81" t="s">
        <v>103</v>
      </c>
      <c r="B260" s="82" t="s">
        <v>104</v>
      </c>
      <c r="C260" s="82" t="s">
        <v>90</v>
      </c>
      <c r="D260" s="83" t="s">
        <v>105</v>
      </c>
      <c r="E260" s="83" t="s">
        <v>91</v>
      </c>
      <c r="F260" s="118"/>
      <c r="G260" s="75"/>
      <c r="K260"/>
    </row>
    <row r="261" spans="1:11" ht="25.5" hidden="1" x14ac:dyDescent="0.2">
      <c r="A261" s="130" t="s">
        <v>150</v>
      </c>
      <c r="B261" s="84" t="s">
        <v>108</v>
      </c>
      <c r="C261" s="156">
        <v>4</v>
      </c>
      <c r="D261" s="150">
        <v>6480</v>
      </c>
      <c r="E261" s="86">
        <f>D261*C261</f>
        <v>25920</v>
      </c>
      <c r="F261" s="118"/>
      <c r="G261" s="169"/>
      <c r="K261"/>
    </row>
    <row r="262" spans="1:11" hidden="1" x14ac:dyDescent="0.2">
      <c r="A262" s="171" t="s">
        <v>182</v>
      </c>
      <c r="B262" s="163" t="s">
        <v>104</v>
      </c>
      <c r="C262" s="156">
        <v>4</v>
      </c>
      <c r="D262" s="150">
        <v>205</v>
      </c>
      <c r="E262" s="86">
        <f t="shared" ref="E262:E263" si="9">D262*C262</f>
        <v>820</v>
      </c>
      <c r="F262" s="118"/>
      <c r="G262" s="169"/>
      <c r="K262"/>
    </row>
    <row r="263" spans="1:11" hidden="1" x14ac:dyDescent="0.2">
      <c r="A263" s="171" t="s">
        <v>183</v>
      </c>
      <c r="B263" s="163" t="s">
        <v>104</v>
      </c>
      <c r="C263" s="156">
        <v>4</v>
      </c>
      <c r="D263" s="150">
        <v>140</v>
      </c>
      <c r="E263" s="86">
        <f t="shared" si="9"/>
        <v>560</v>
      </c>
      <c r="F263" s="118"/>
      <c r="G263" s="169"/>
      <c r="K263"/>
    </row>
    <row r="264" spans="1:11" ht="25.5" hidden="1" x14ac:dyDescent="0.2">
      <c r="A264" s="137" t="s">
        <v>134</v>
      </c>
      <c r="B264" s="84" t="s">
        <v>108</v>
      </c>
      <c r="C264" s="156">
        <v>12</v>
      </c>
      <c r="D264" s="150">
        <v>2897</v>
      </c>
      <c r="E264" s="86">
        <f>D264*C264</f>
        <v>34764</v>
      </c>
      <c r="F264" s="78"/>
      <c r="G264" s="169"/>
      <c r="K264"/>
    </row>
    <row r="265" spans="1:11" hidden="1" x14ac:dyDescent="0.2">
      <c r="A265" s="365" t="s">
        <v>163</v>
      </c>
      <c r="B265" s="366"/>
      <c r="C265" s="366"/>
      <c r="D265" s="366"/>
      <c r="E265" s="88">
        <f>SUM(E261:E264)</f>
        <v>62064</v>
      </c>
      <c r="F265" s="78"/>
      <c r="G265" s="75"/>
      <c r="K265"/>
    </row>
    <row r="266" spans="1:11" hidden="1" x14ac:dyDescent="0.2">
      <c r="A266" s="128"/>
      <c r="B266" s="103"/>
      <c r="C266" s="103"/>
      <c r="D266" s="107"/>
      <c r="E266" s="107"/>
      <c r="F266" s="78"/>
      <c r="G266" s="75"/>
      <c r="K266"/>
    </row>
    <row r="267" spans="1:11" ht="13.5" hidden="1" thickBot="1" x14ac:dyDescent="0.25">
      <c r="A267" s="81" t="s">
        <v>103</v>
      </c>
      <c r="B267" s="82" t="s">
        <v>104</v>
      </c>
      <c r="C267" s="82" t="s">
        <v>90</v>
      </c>
      <c r="D267" s="83" t="s">
        <v>105</v>
      </c>
      <c r="E267" s="83" t="s">
        <v>106</v>
      </c>
      <c r="F267" s="78"/>
      <c r="G267" s="75"/>
      <c r="K267"/>
    </row>
    <row r="268" spans="1:11" ht="38.25" hidden="1" x14ac:dyDescent="0.2">
      <c r="A268" s="129" t="s">
        <v>167</v>
      </c>
      <c r="B268" s="159" t="s">
        <v>168</v>
      </c>
      <c r="C268" s="157">
        <v>8000</v>
      </c>
      <c r="D268" s="88">
        <f>E265</f>
        <v>62064</v>
      </c>
      <c r="E268" s="88">
        <f>D268/C268</f>
        <v>7.758</v>
      </c>
      <c r="F268" s="78"/>
      <c r="G268" s="75"/>
      <c r="K268"/>
    </row>
    <row r="269" spans="1:11" ht="25.5" hidden="1" x14ac:dyDescent="0.2">
      <c r="A269" s="132" t="s">
        <v>137</v>
      </c>
      <c r="B269" s="159" t="s">
        <v>166</v>
      </c>
      <c r="C269" s="100">
        <f>C220</f>
        <v>0</v>
      </c>
      <c r="D269" s="88">
        <f>E268</f>
        <v>7.758</v>
      </c>
      <c r="E269" s="88">
        <f>D269*C269</f>
        <v>0</v>
      </c>
      <c r="F269" s="78"/>
      <c r="G269" s="75"/>
      <c r="K269"/>
    </row>
    <row r="270" spans="1:11" hidden="1" x14ac:dyDescent="0.2">
      <c r="A270" s="367" t="s">
        <v>137</v>
      </c>
      <c r="B270" s="368"/>
      <c r="C270" s="368"/>
      <c r="D270" s="368"/>
      <c r="E270" s="109">
        <f>E269</f>
        <v>0</v>
      </c>
      <c r="F270" s="78"/>
      <c r="G270" s="75"/>
      <c r="K270"/>
    </row>
    <row r="271" spans="1:11" hidden="1" x14ac:dyDescent="0.2">
      <c r="A271" s="119"/>
      <c r="B271" s="103"/>
      <c r="C271" s="103"/>
      <c r="D271" s="107"/>
      <c r="E271" s="107"/>
      <c r="F271" s="78"/>
      <c r="G271" s="75"/>
      <c r="K271"/>
    </row>
    <row r="272" spans="1:11" hidden="1" x14ac:dyDescent="0.2">
      <c r="A272" s="119"/>
      <c r="B272" s="103"/>
      <c r="C272" s="103"/>
      <c r="D272" s="107"/>
      <c r="E272" s="107"/>
      <c r="F272" s="78"/>
      <c r="G272" s="75"/>
      <c r="K272"/>
    </row>
    <row r="273" spans="1:11" hidden="1" x14ac:dyDescent="0.2">
      <c r="A273" s="369">
        <f>A216</f>
        <v>0</v>
      </c>
      <c r="B273" s="370"/>
      <c r="C273" s="370"/>
      <c r="D273" s="370"/>
      <c r="E273" s="370"/>
      <c r="F273" s="371"/>
      <c r="G273" s="75"/>
      <c r="K273"/>
    </row>
    <row r="274" spans="1:11" hidden="1" x14ac:dyDescent="0.2">
      <c r="A274" s="330" t="s">
        <v>98</v>
      </c>
      <c r="B274" s="257"/>
      <c r="C274" s="257"/>
      <c r="D274" s="202" t="s">
        <v>151</v>
      </c>
      <c r="E274" s="75"/>
      <c r="F274" s="78"/>
      <c r="G274" s="75"/>
      <c r="K274"/>
    </row>
    <row r="275" spans="1:11" hidden="1" x14ac:dyDescent="0.2">
      <c r="A275" s="359">
        <f>A222</f>
        <v>0</v>
      </c>
      <c r="B275" s="298"/>
      <c r="C275" s="298"/>
      <c r="D275" s="115">
        <f>E225</f>
        <v>0</v>
      </c>
      <c r="E275" s="75"/>
      <c r="F275" s="78"/>
      <c r="G275" s="75"/>
      <c r="K275"/>
    </row>
    <row r="276" spans="1:11" hidden="1" x14ac:dyDescent="0.2">
      <c r="A276" s="359">
        <f>A228</f>
        <v>0</v>
      </c>
      <c r="B276" s="298"/>
      <c r="C276" s="298"/>
      <c r="D276" s="115">
        <f>E231</f>
        <v>0</v>
      </c>
      <c r="E276" s="75"/>
      <c r="F276" s="78"/>
      <c r="G276" s="75"/>
      <c r="K276"/>
    </row>
    <row r="277" spans="1:11" hidden="1" x14ac:dyDescent="0.2">
      <c r="A277" s="359" t="str">
        <f>A234</f>
        <v>Impostos e Seguros</v>
      </c>
      <c r="B277" s="298"/>
      <c r="C277" s="298"/>
      <c r="D277" s="115">
        <f>E237</f>
        <v>166.66666666666666</v>
      </c>
      <c r="E277" s="75"/>
      <c r="F277" s="78"/>
      <c r="G277" s="75"/>
      <c r="K277"/>
    </row>
    <row r="278" spans="1:11" hidden="1" x14ac:dyDescent="0.2">
      <c r="A278" s="359" t="str">
        <f>A240</f>
        <v>Consumos</v>
      </c>
      <c r="B278" s="298"/>
      <c r="C278" s="298"/>
      <c r="D278" s="115">
        <f>E252</f>
        <v>0</v>
      </c>
      <c r="E278" s="75"/>
      <c r="F278" s="78"/>
      <c r="G278" s="75"/>
      <c r="K278"/>
    </row>
    <row r="279" spans="1:11" hidden="1" x14ac:dyDescent="0.2">
      <c r="A279" s="359" t="str">
        <f>A254</f>
        <v>5. Manutenção</v>
      </c>
      <c r="B279" s="298"/>
      <c r="C279" s="298"/>
      <c r="D279" s="115">
        <f>E256</f>
        <v>0</v>
      </c>
      <c r="E279" s="75"/>
      <c r="F279" s="78"/>
      <c r="G279" s="75"/>
      <c r="K279"/>
    </row>
    <row r="280" spans="1:11" hidden="1" x14ac:dyDescent="0.2">
      <c r="A280" s="359" t="str">
        <f>A259</f>
        <v>6. Pneus</v>
      </c>
      <c r="B280" s="298"/>
      <c r="C280" s="298"/>
      <c r="D280" s="115">
        <f>E270</f>
        <v>0</v>
      </c>
      <c r="E280" s="75"/>
      <c r="F280" s="78"/>
      <c r="G280" s="75"/>
      <c r="K280"/>
    </row>
    <row r="281" spans="1:11" ht="15" hidden="1" x14ac:dyDescent="0.25">
      <c r="A281" s="382" t="s">
        <v>152</v>
      </c>
      <c r="B281" s="383"/>
      <c r="C281" s="383"/>
      <c r="D281" s="158">
        <f>SUM(D275:D280)</f>
        <v>166.66666666666666</v>
      </c>
      <c r="E281" s="75"/>
      <c r="F281" s="78"/>
      <c r="G281" s="213"/>
      <c r="K281"/>
    </row>
    <row r="282" spans="1:11" ht="13.5" hidden="1" thickBot="1" x14ac:dyDescent="0.25">
      <c r="A282" s="79"/>
      <c r="B282" s="80"/>
      <c r="C282" s="80"/>
      <c r="D282" s="80"/>
      <c r="E282" s="80"/>
      <c r="F282" s="114"/>
      <c r="G282" s="75"/>
      <c r="K282"/>
    </row>
    <row r="283" spans="1:11" ht="13.5" thickBot="1" x14ac:dyDescent="0.25">
      <c r="A283" s="75"/>
      <c r="B283" s="75"/>
      <c r="C283" s="75"/>
      <c r="D283" s="75"/>
      <c r="E283" s="75"/>
      <c r="G283" s="75"/>
      <c r="K283"/>
    </row>
    <row r="284" spans="1:11" x14ac:dyDescent="0.2">
      <c r="A284" s="173"/>
      <c r="B284" s="174"/>
      <c r="C284" s="174"/>
      <c r="D284" s="175"/>
      <c r="E284" s="175"/>
      <c r="F284" s="113"/>
      <c r="G284" s="75"/>
      <c r="K284"/>
    </row>
    <row r="285" spans="1:11" x14ac:dyDescent="0.2">
      <c r="A285" s="128" t="s">
        <v>215</v>
      </c>
      <c r="B285" s="103"/>
      <c r="C285" s="103"/>
      <c r="D285" s="107"/>
      <c r="E285" s="107"/>
      <c r="F285" s="78"/>
      <c r="G285" s="75"/>
      <c r="K285"/>
    </row>
    <row r="286" spans="1:11" x14ac:dyDescent="0.2">
      <c r="A286" s="128"/>
      <c r="B286" s="103"/>
      <c r="C286" s="103"/>
      <c r="D286" s="107"/>
      <c r="E286" s="107"/>
      <c r="F286" s="78"/>
      <c r="G286" s="75"/>
      <c r="K286"/>
    </row>
    <row r="287" spans="1:11" x14ac:dyDescent="0.2">
      <c r="A287" s="384" t="s">
        <v>158</v>
      </c>
      <c r="B287" s="385"/>
      <c r="C287" s="145">
        <v>1</v>
      </c>
      <c r="D287" s="107"/>
      <c r="E287" s="107"/>
      <c r="F287" s="78"/>
      <c r="G287" s="75"/>
      <c r="J287"/>
      <c r="K287"/>
    </row>
    <row r="288" spans="1:11" ht="37.5" customHeight="1" x14ac:dyDescent="0.2">
      <c r="A288" s="386" t="s">
        <v>217</v>
      </c>
      <c r="B288" s="387"/>
      <c r="C288" s="146">
        <v>250000</v>
      </c>
      <c r="D288" s="107"/>
      <c r="E288" s="194"/>
      <c r="F288" s="78"/>
      <c r="G288" s="75"/>
      <c r="J288"/>
      <c r="K288"/>
    </row>
    <row r="289" spans="1:11" x14ac:dyDescent="0.2">
      <c r="A289" s="386" t="s">
        <v>155</v>
      </c>
      <c r="B289" s="387"/>
      <c r="C289" s="187">
        <v>850</v>
      </c>
      <c r="E289" s="195"/>
      <c r="F289" s="78"/>
      <c r="G289" s="75"/>
      <c r="J289"/>
      <c r="K289"/>
    </row>
    <row r="290" spans="1:11" x14ac:dyDescent="0.2">
      <c r="A290" s="119"/>
      <c r="B290" s="103"/>
      <c r="C290" s="103"/>
      <c r="D290" s="107"/>
      <c r="E290" s="107"/>
      <c r="F290" s="78"/>
      <c r="G290" s="75"/>
      <c r="J290"/>
      <c r="K290"/>
    </row>
    <row r="291" spans="1:11" x14ac:dyDescent="0.2">
      <c r="A291" s="128" t="s">
        <v>172</v>
      </c>
      <c r="B291" s="103"/>
      <c r="C291" s="103"/>
      <c r="D291" s="107"/>
      <c r="E291" s="107"/>
      <c r="F291" s="78"/>
      <c r="G291" s="75"/>
      <c r="J291"/>
      <c r="K291"/>
    </row>
    <row r="292" spans="1:11" x14ac:dyDescent="0.2">
      <c r="A292" s="367" t="s">
        <v>162</v>
      </c>
      <c r="B292" s="368"/>
      <c r="C292" s="368"/>
      <c r="D292" s="148">
        <v>0.7</v>
      </c>
      <c r="E292" s="107"/>
      <c r="F292" s="78"/>
      <c r="G292" s="75"/>
      <c r="J292"/>
      <c r="K292"/>
    </row>
    <row r="293" spans="1:11" ht="36.75" thickBot="1" x14ac:dyDescent="0.25">
      <c r="A293" s="141" t="s">
        <v>103</v>
      </c>
      <c r="B293" s="142" t="s">
        <v>104</v>
      </c>
      <c r="C293" s="143" t="s">
        <v>157</v>
      </c>
      <c r="D293" s="144" t="s">
        <v>156</v>
      </c>
      <c r="E293" s="102" t="s">
        <v>142</v>
      </c>
      <c r="F293" s="78"/>
      <c r="G293" s="75"/>
      <c r="J293"/>
      <c r="K293"/>
    </row>
    <row r="294" spans="1:11" ht="38.25" x14ac:dyDescent="0.2">
      <c r="A294" s="129" t="s">
        <v>141</v>
      </c>
      <c r="B294" s="87" t="s">
        <v>3</v>
      </c>
      <c r="C294" s="105">
        <f>D292</f>
        <v>0.7</v>
      </c>
      <c r="D294" s="88">
        <v>175000</v>
      </c>
      <c r="E294" s="239">
        <f>D294/60</f>
        <v>2916.6666666666665</v>
      </c>
      <c r="F294" s="78"/>
      <c r="J294"/>
      <c r="K294"/>
    </row>
    <row r="295" spans="1:11" x14ac:dyDescent="0.2">
      <c r="A295" s="119"/>
      <c r="B295" s="103"/>
      <c r="C295" s="103"/>
      <c r="D295" s="107"/>
      <c r="E295" s="107"/>
      <c r="F295" s="78"/>
      <c r="J295"/>
      <c r="K295"/>
    </row>
    <row r="296" spans="1:11" ht="12" customHeight="1" x14ac:dyDescent="0.2">
      <c r="A296" s="119"/>
      <c r="B296" s="103"/>
      <c r="C296" s="103"/>
      <c r="D296" s="107"/>
      <c r="E296" s="107"/>
      <c r="F296" s="78"/>
      <c r="J296"/>
      <c r="K296"/>
    </row>
    <row r="297" spans="1:11" ht="2.25" hidden="1" customHeight="1" x14ac:dyDescent="0.2">
      <c r="A297" s="128"/>
      <c r="B297" s="103"/>
      <c r="C297" s="103"/>
      <c r="D297" s="107"/>
      <c r="E297" s="107"/>
      <c r="F297" s="78"/>
      <c r="J297"/>
      <c r="K297"/>
    </row>
    <row r="298" spans="1:11" ht="13.5" hidden="1" thickBot="1" x14ac:dyDescent="0.25">
      <c r="A298" s="379"/>
      <c r="B298" s="380"/>
      <c r="C298" s="380"/>
      <c r="D298" s="381"/>
      <c r="E298" s="190"/>
      <c r="F298" s="78"/>
      <c r="J298"/>
      <c r="K298"/>
    </row>
    <row r="299" spans="1:11" ht="13.5" hidden="1" thickBot="1" x14ac:dyDescent="0.25">
      <c r="A299" s="81"/>
      <c r="B299" s="82"/>
      <c r="C299" s="91"/>
      <c r="D299" s="83"/>
      <c r="E299" s="83"/>
      <c r="F299" s="78"/>
      <c r="J299"/>
      <c r="K299"/>
    </row>
    <row r="300" spans="1:11" hidden="1" x14ac:dyDescent="0.2">
      <c r="A300" s="132"/>
      <c r="B300" s="87"/>
      <c r="C300" s="191"/>
      <c r="D300" s="88"/>
      <c r="E300" s="239"/>
      <c r="F300" s="78"/>
    </row>
    <row r="301" spans="1:11" hidden="1" x14ac:dyDescent="0.2">
      <c r="A301" s="119"/>
      <c r="B301" s="103"/>
      <c r="C301" s="101"/>
      <c r="D301" s="101"/>
      <c r="E301" s="101"/>
      <c r="F301" s="78"/>
    </row>
    <row r="302" spans="1:11" x14ac:dyDescent="0.2">
      <c r="A302" s="119"/>
      <c r="B302" s="103"/>
      <c r="C302" s="103"/>
      <c r="D302" s="107"/>
      <c r="E302" s="107"/>
      <c r="F302" s="78"/>
    </row>
    <row r="303" spans="1:11" ht="13.5" thickBot="1" x14ac:dyDescent="0.25">
      <c r="A303" s="128" t="s">
        <v>144</v>
      </c>
      <c r="B303" s="103"/>
      <c r="C303" s="103"/>
      <c r="D303" s="107"/>
      <c r="E303" s="107"/>
      <c r="F303" s="78"/>
    </row>
    <row r="304" spans="1:11" ht="13.5" thickBot="1" x14ac:dyDescent="0.25">
      <c r="A304" s="81" t="s">
        <v>103</v>
      </c>
      <c r="B304" s="82" t="s">
        <v>104</v>
      </c>
      <c r="C304" s="82" t="s">
        <v>90</v>
      </c>
      <c r="D304" s="83" t="s">
        <v>105</v>
      </c>
      <c r="E304" s="83" t="s">
        <v>142</v>
      </c>
      <c r="F304" s="78"/>
    </row>
    <row r="305" spans="1:6" x14ac:dyDescent="0.2">
      <c r="A305" s="133" t="s">
        <v>118</v>
      </c>
      <c r="B305" s="84" t="s">
        <v>108</v>
      </c>
      <c r="C305" s="149">
        <v>8.3333333333333329E-2</v>
      </c>
      <c r="D305" s="150">
        <v>3750</v>
      </c>
      <c r="E305" s="86">
        <f>D305*C305</f>
        <v>312.5</v>
      </c>
      <c r="F305" s="78"/>
    </row>
    <row r="306" spans="1:6" ht="38.25" x14ac:dyDescent="0.2">
      <c r="A306" s="129" t="s">
        <v>171</v>
      </c>
      <c r="B306" s="87" t="s">
        <v>108</v>
      </c>
      <c r="C306" s="149">
        <v>8.3333333333333329E-2</v>
      </c>
      <c r="D306" s="151">
        <v>183.13</v>
      </c>
      <c r="E306" s="86">
        <f t="shared" ref="E306:E307" si="10">D306*C306</f>
        <v>15.260833333333332</v>
      </c>
      <c r="F306" s="78"/>
    </row>
    <row r="307" spans="1:6" ht="25.5" x14ac:dyDescent="0.2">
      <c r="A307" s="132" t="s">
        <v>119</v>
      </c>
      <c r="B307" s="87" t="s">
        <v>108</v>
      </c>
      <c r="C307" s="149">
        <v>8.3333333333333329E-2</v>
      </c>
      <c r="D307" s="151">
        <v>2000</v>
      </c>
      <c r="E307" s="86">
        <f t="shared" si="10"/>
        <v>166.66666666666666</v>
      </c>
      <c r="F307" s="78"/>
    </row>
    <row r="308" spans="1:6" x14ac:dyDescent="0.2">
      <c r="A308" s="360" t="s">
        <v>142</v>
      </c>
      <c r="B308" s="361"/>
      <c r="C308" s="361"/>
      <c r="D308" s="362"/>
      <c r="E308" s="239">
        <f>SUM(E305:E307)</f>
        <v>494.42750000000001</v>
      </c>
      <c r="F308" s="78"/>
    </row>
    <row r="309" spans="1:6" x14ac:dyDescent="0.2">
      <c r="A309" s="119"/>
      <c r="B309" s="103"/>
      <c r="C309" s="103"/>
      <c r="D309" s="107"/>
      <c r="E309" s="107"/>
      <c r="F309" s="78"/>
    </row>
    <row r="310" spans="1:6" x14ac:dyDescent="0.2">
      <c r="A310" s="119"/>
      <c r="B310" s="103"/>
      <c r="C310" s="103"/>
      <c r="D310" s="107"/>
      <c r="E310" s="107"/>
      <c r="F310" s="78"/>
    </row>
    <row r="311" spans="1:6" ht="13.5" thickBot="1" x14ac:dyDescent="0.25">
      <c r="A311" s="128" t="s">
        <v>145</v>
      </c>
      <c r="B311" s="135"/>
      <c r="C311" s="136"/>
      <c r="D311" s="107"/>
      <c r="E311" s="107"/>
      <c r="F311" s="78"/>
    </row>
    <row r="312" spans="1:6" ht="13.5" thickBot="1" x14ac:dyDescent="0.25">
      <c r="A312" s="81" t="s">
        <v>103</v>
      </c>
      <c r="B312" s="82" t="s">
        <v>104</v>
      </c>
      <c r="C312" s="82" t="s">
        <v>90</v>
      </c>
      <c r="D312" s="83" t="s">
        <v>105</v>
      </c>
      <c r="E312" s="83" t="s">
        <v>106</v>
      </c>
      <c r="F312" s="78"/>
    </row>
    <row r="313" spans="1:6" ht="38.25" x14ac:dyDescent="0.2">
      <c r="A313" s="137" t="s">
        <v>120</v>
      </c>
      <c r="B313" s="84" t="s">
        <v>121</v>
      </c>
      <c r="C313" s="152">
        <v>2</v>
      </c>
      <c r="D313" s="153">
        <v>6.16</v>
      </c>
      <c r="E313" s="106"/>
      <c r="F313" s="78"/>
    </row>
    <row r="314" spans="1:6" ht="25.5" x14ac:dyDescent="0.2">
      <c r="A314" s="132" t="s">
        <v>122</v>
      </c>
      <c r="B314" s="87" t="s">
        <v>102</v>
      </c>
      <c r="C314" s="99">
        <v>850</v>
      </c>
      <c r="D314" s="97">
        <v>6.16</v>
      </c>
      <c r="E314" s="88">
        <f>C314*D314</f>
        <v>5236</v>
      </c>
      <c r="F314" s="78"/>
    </row>
    <row r="315" spans="1:6" ht="38.25" x14ac:dyDescent="0.2">
      <c r="A315" s="132" t="s">
        <v>123</v>
      </c>
      <c r="B315" s="87" t="s">
        <v>124</v>
      </c>
      <c r="C315" s="154">
        <v>6</v>
      </c>
      <c r="D315" s="151">
        <v>32.9</v>
      </c>
      <c r="E315" s="108"/>
      <c r="F315" s="78"/>
    </row>
    <row r="316" spans="1:6" ht="38.25" x14ac:dyDescent="0.2">
      <c r="A316" s="132" t="s">
        <v>125</v>
      </c>
      <c r="B316" s="87" t="s">
        <v>102</v>
      </c>
      <c r="C316" s="100">
        <f>C314</f>
        <v>850</v>
      </c>
      <c r="D316" s="98">
        <f>C315*D315/1000</f>
        <v>0.19739999999999996</v>
      </c>
      <c r="E316" s="88">
        <f>C316*D316</f>
        <v>167.78999999999996</v>
      </c>
      <c r="F316" s="78"/>
    </row>
    <row r="317" spans="1:6" ht="38.25" x14ac:dyDescent="0.2">
      <c r="A317" s="132" t="s">
        <v>126</v>
      </c>
      <c r="B317" s="87" t="s">
        <v>124</v>
      </c>
      <c r="C317" s="154">
        <v>1</v>
      </c>
      <c r="D317" s="151">
        <v>68.150000000000006</v>
      </c>
      <c r="E317" s="108"/>
      <c r="F317" s="78"/>
    </row>
    <row r="318" spans="1:6" ht="38.25" x14ac:dyDescent="0.2">
      <c r="A318" s="132" t="s">
        <v>127</v>
      </c>
      <c r="B318" s="87" t="s">
        <v>102</v>
      </c>
      <c r="C318" s="100">
        <f>C314</f>
        <v>850</v>
      </c>
      <c r="D318" s="98">
        <f>D317*C317/1000</f>
        <v>6.8150000000000002E-2</v>
      </c>
      <c r="E318" s="88">
        <f>C318*D318</f>
        <v>57.927500000000002</v>
      </c>
      <c r="F318" s="78"/>
    </row>
    <row r="319" spans="1:6" ht="38.25" x14ac:dyDescent="0.2">
      <c r="A319" s="132" t="s">
        <v>128</v>
      </c>
      <c r="B319" s="87" t="s">
        <v>124</v>
      </c>
      <c r="C319" s="154">
        <v>5</v>
      </c>
      <c r="D319" s="151">
        <v>38.75</v>
      </c>
      <c r="E319" s="108"/>
      <c r="F319" s="78"/>
    </row>
    <row r="320" spans="1:6" ht="38.25" x14ac:dyDescent="0.2">
      <c r="A320" s="132" t="s">
        <v>129</v>
      </c>
      <c r="B320" s="87" t="s">
        <v>102</v>
      </c>
      <c r="C320" s="100">
        <f>C314</f>
        <v>850</v>
      </c>
      <c r="D320" s="98">
        <f>C319*D319/1000</f>
        <v>0.19375000000000001</v>
      </c>
      <c r="E320" s="88">
        <f>C320*D320</f>
        <v>164.6875</v>
      </c>
      <c r="F320" s="78"/>
    </row>
    <row r="321" spans="1:6" ht="38.25" x14ac:dyDescent="0.2">
      <c r="A321" s="132" t="s">
        <v>130</v>
      </c>
      <c r="B321" s="87" t="s">
        <v>131</v>
      </c>
      <c r="C321" s="155">
        <v>2</v>
      </c>
      <c r="D321" s="151">
        <v>33</v>
      </c>
      <c r="E321" s="108"/>
      <c r="F321" s="78"/>
    </row>
    <row r="322" spans="1:6" ht="25.5" x14ac:dyDescent="0.2">
      <c r="A322" s="132" t="s">
        <v>132</v>
      </c>
      <c r="B322" s="87" t="s">
        <v>102</v>
      </c>
      <c r="C322" s="100">
        <f>C316</f>
        <v>850</v>
      </c>
      <c r="D322" s="98">
        <f>C321*D321/1000</f>
        <v>6.6000000000000003E-2</v>
      </c>
      <c r="E322" s="88">
        <f>C322*D322</f>
        <v>56.1</v>
      </c>
      <c r="F322" s="78"/>
    </row>
    <row r="323" spans="1:6" x14ac:dyDescent="0.2">
      <c r="A323" s="363" t="s">
        <v>146</v>
      </c>
      <c r="B323" s="364"/>
      <c r="C323" s="364"/>
      <c r="D323" s="364"/>
      <c r="E323" s="238">
        <f>E322+E320+E318+E316+E314</f>
        <v>5682.5050000000001</v>
      </c>
      <c r="F323" s="78"/>
    </row>
    <row r="324" spans="1:6" x14ac:dyDescent="0.2">
      <c r="A324" s="119"/>
      <c r="B324" s="103"/>
      <c r="C324" s="103"/>
      <c r="D324" s="107"/>
      <c r="E324" s="107"/>
      <c r="F324" s="78"/>
    </row>
    <row r="325" spans="1:6" ht="13.5" thickBot="1" x14ac:dyDescent="0.25">
      <c r="A325" s="128" t="s">
        <v>147</v>
      </c>
      <c r="B325" s="103"/>
      <c r="C325" s="103"/>
      <c r="D325" s="107"/>
      <c r="E325" s="107"/>
      <c r="F325" s="78"/>
    </row>
    <row r="326" spans="1:6" ht="72.75" thickBot="1" x14ac:dyDescent="0.25">
      <c r="A326" s="81" t="s">
        <v>103</v>
      </c>
      <c r="B326" s="82" t="s">
        <v>104</v>
      </c>
      <c r="C326" s="91" t="s">
        <v>160</v>
      </c>
      <c r="D326" s="139" t="s">
        <v>161</v>
      </c>
      <c r="E326" s="83" t="s">
        <v>148</v>
      </c>
      <c r="F326" s="78"/>
    </row>
    <row r="327" spans="1:6" ht="38.25" x14ac:dyDescent="0.2">
      <c r="A327" s="132" t="s">
        <v>133</v>
      </c>
      <c r="B327" s="87" t="s">
        <v>3</v>
      </c>
      <c r="C327" s="164">
        <v>0.6</v>
      </c>
      <c r="D327" s="88">
        <f>C288*C327</f>
        <v>150000</v>
      </c>
      <c r="E327" s="239">
        <f>D327/60</f>
        <v>2500</v>
      </c>
      <c r="F327" s="78"/>
    </row>
    <row r="328" spans="1:6" x14ac:dyDescent="0.2">
      <c r="A328" s="119"/>
      <c r="B328" s="103"/>
      <c r="C328" s="103"/>
      <c r="D328" s="107"/>
      <c r="E328" s="107"/>
      <c r="F328" s="78"/>
    </row>
    <row r="329" spans="1:6" ht="13.5" thickBot="1" x14ac:dyDescent="0.25">
      <c r="A329" s="128" t="s">
        <v>149</v>
      </c>
      <c r="B329" s="103"/>
      <c r="C329" s="103"/>
      <c r="D329" s="107"/>
      <c r="E329" s="107"/>
      <c r="F329" s="78"/>
    </row>
    <row r="330" spans="1:6" ht="13.5" thickBot="1" x14ac:dyDescent="0.25">
      <c r="A330" s="81" t="s">
        <v>103</v>
      </c>
      <c r="B330" s="82" t="s">
        <v>104</v>
      </c>
      <c r="C330" s="82" t="s">
        <v>90</v>
      </c>
      <c r="D330" s="83" t="s">
        <v>105</v>
      </c>
      <c r="E330" s="83" t="s">
        <v>91</v>
      </c>
      <c r="F330" s="78"/>
    </row>
    <row r="331" spans="1:6" ht="25.5" x14ac:dyDescent="0.2">
      <c r="A331" s="130" t="s">
        <v>150</v>
      </c>
      <c r="B331" s="84" t="s">
        <v>108</v>
      </c>
      <c r="C331" s="156">
        <v>10</v>
      </c>
      <c r="D331" s="150">
        <v>1627</v>
      </c>
      <c r="E331" s="86">
        <f>D331*C331</f>
        <v>16270</v>
      </c>
      <c r="F331" s="78"/>
    </row>
    <row r="332" spans="1:6" x14ac:dyDescent="0.2">
      <c r="A332" s="130" t="s">
        <v>169</v>
      </c>
      <c r="B332" s="163" t="s">
        <v>104</v>
      </c>
      <c r="C332" s="156">
        <v>10</v>
      </c>
      <c r="D332" s="150">
        <v>70</v>
      </c>
      <c r="E332" s="86">
        <f t="shared" ref="E332:E334" si="11">D332*C332</f>
        <v>700</v>
      </c>
      <c r="F332" s="78"/>
    </row>
    <row r="333" spans="1:6" ht="25.5" x14ac:dyDescent="0.2">
      <c r="A333" s="130" t="s">
        <v>170</v>
      </c>
      <c r="B333" s="163" t="s">
        <v>104</v>
      </c>
      <c r="C333" s="156">
        <v>10</v>
      </c>
      <c r="D333" s="150">
        <v>33</v>
      </c>
      <c r="E333" s="86">
        <f t="shared" si="11"/>
        <v>330</v>
      </c>
      <c r="F333" s="78"/>
    </row>
    <row r="334" spans="1:6" ht="25.5" x14ac:dyDescent="0.2">
      <c r="A334" s="137" t="s">
        <v>134</v>
      </c>
      <c r="B334" s="84" t="s">
        <v>108</v>
      </c>
      <c r="C334" s="156">
        <v>30</v>
      </c>
      <c r="D334" s="150">
        <v>759</v>
      </c>
      <c r="E334" s="86">
        <f t="shared" si="11"/>
        <v>22770</v>
      </c>
      <c r="F334" s="78"/>
    </row>
    <row r="335" spans="1:6" ht="13.5" thickBot="1" x14ac:dyDescent="0.25">
      <c r="A335" s="365" t="s">
        <v>163</v>
      </c>
      <c r="B335" s="366"/>
      <c r="C335" s="366"/>
      <c r="D335" s="366"/>
      <c r="E335" s="88">
        <f>SUM(E331:E334)</f>
        <v>40070</v>
      </c>
      <c r="F335" s="78"/>
    </row>
    <row r="336" spans="1:6" ht="13.5" thickBot="1" x14ac:dyDescent="0.25">
      <c r="A336" s="81" t="s">
        <v>103</v>
      </c>
      <c r="B336" s="82" t="s">
        <v>104</v>
      </c>
      <c r="C336" s="82" t="s">
        <v>90</v>
      </c>
      <c r="D336" s="83" t="s">
        <v>105</v>
      </c>
      <c r="E336" s="83" t="s">
        <v>106</v>
      </c>
      <c r="F336" s="78"/>
    </row>
    <row r="337" spans="1:7" ht="38.25" x14ac:dyDescent="0.2">
      <c r="A337" s="132" t="s">
        <v>135</v>
      </c>
      <c r="B337" s="87" t="s">
        <v>136</v>
      </c>
      <c r="C337" s="157">
        <v>73000</v>
      </c>
      <c r="D337" s="88">
        <f>E335</f>
        <v>40070</v>
      </c>
      <c r="E337" s="88">
        <f>D337/C337</f>
        <v>0.54890410958904112</v>
      </c>
      <c r="F337" s="78"/>
    </row>
    <row r="338" spans="1:7" ht="25.5" x14ac:dyDescent="0.2">
      <c r="A338" s="132" t="s">
        <v>137</v>
      </c>
      <c r="B338" s="87" t="s">
        <v>102</v>
      </c>
      <c r="C338" s="100">
        <f>C289</f>
        <v>850</v>
      </c>
      <c r="D338" s="88">
        <f>E337</f>
        <v>0.54890410958904112</v>
      </c>
      <c r="E338" s="88">
        <f>D338*C338</f>
        <v>466.56849315068496</v>
      </c>
      <c r="F338" s="78"/>
    </row>
    <row r="339" spans="1:7" x14ac:dyDescent="0.2">
      <c r="A339" s="367" t="s">
        <v>137</v>
      </c>
      <c r="B339" s="368"/>
      <c r="C339" s="368"/>
      <c r="D339" s="368"/>
      <c r="E339" s="238">
        <f>E338</f>
        <v>466.56849315068496</v>
      </c>
      <c r="F339" s="78"/>
    </row>
    <row r="340" spans="1:7" x14ac:dyDescent="0.2">
      <c r="A340" s="119"/>
      <c r="B340" s="103"/>
      <c r="C340" s="103"/>
      <c r="D340" s="107"/>
      <c r="E340" s="107"/>
      <c r="F340" s="78"/>
    </row>
    <row r="341" spans="1:7" x14ac:dyDescent="0.2">
      <c r="A341" s="119"/>
      <c r="B341" s="103"/>
      <c r="C341" s="103"/>
      <c r="D341" s="107"/>
      <c r="E341" s="107"/>
      <c r="F341" s="78"/>
    </row>
    <row r="342" spans="1:7" x14ac:dyDescent="0.2">
      <c r="A342" s="119"/>
      <c r="B342" s="103"/>
      <c r="C342" s="103"/>
      <c r="D342" s="107"/>
      <c r="E342" s="107"/>
      <c r="F342" s="78"/>
    </row>
    <row r="343" spans="1:7" x14ac:dyDescent="0.2">
      <c r="A343" s="138" t="s">
        <v>91</v>
      </c>
      <c r="B343" s="110" t="str">
        <f>A285</f>
        <v>6 - B -  Caminhão Capacidade mínima de 13m³</v>
      </c>
      <c r="C343" s="110"/>
      <c r="D343" s="111"/>
      <c r="E343" s="75"/>
      <c r="F343" s="78"/>
    </row>
    <row r="344" spans="1:7" x14ac:dyDescent="0.2">
      <c r="A344" s="330" t="s">
        <v>98</v>
      </c>
      <c r="B344" s="257"/>
      <c r="C344" s="257"/>
      <c r="D344" s="202" t="s">
        <v>151</v>
      </c>
      <c r="E344" s="75"/>
      <c r="F344" s="78"/>
    </row>
    <row r="345" spans="1:7" x14ac:dyDescent="0.2">
      <c r="A345" s="359" t="str">
        <f>A291</f>
        <v>1. Depreciação</v>
      </c>
      <c r="B345" s="298"/>
      <c r="C345" s="298"/>
      <c r="D345" s="115">
        <f>E294</f>
        <v>2916.6666666666665</v>
      </c>
      <c r="E345" s="75"/>
      <c r="F345" s="78"/>
    </row>
    <row r="346" spans="1:7" x14ac:dyDescent="0.2">
      <c r="A346" s="359">
        <f>A297</f>
        <v>0</v>
      </c>
      <c r="B346" s="298"/>
      <c r="C346" s="298"/>
      <c r="D346" s="115">
        <f>E300</f>
        <v>0</v>
      </c>
      <c r="E346" s="75"/>
      <c r="F346" s="78"/>
    </row>
    <row r="347" spans="1:7" x14ac:dyDescent="0.2">
      <c r="A347" s="359" t="str">
        <f>A303</f>
        <v>3. Impostos e Seguros</v>
      </c>
      <c r="B347" s="298"/>
      <c r="C347" s="298"/>
      <c r="D347" s="115">
        <f>E308</f>
        <v>494.42750000000001</v>
      </c>
      <c r="E347" s="75"/>
      <c r="F347" s="78"/>
    </row>
    <row r="348" spans="1:7" x14ac:dyDescent="0.2">
      <c r="A348" s="359" t="str">
        <f>A311</f>
        <v>4. Consumos</v>
      </c>
      <c r="B348" s="298"/>
      <c r="C348" s="298"/>
      <c r="D348" s="115">
        <f>E323</f>
        <v>5682.5050000000001</v>
      </c>
      <c r="E348" s="75"/>
      <c r="F348" s="78"/>
    </row>
    <row r="349" spans="1:7" x14ac:dyDescent="0.2">
      <c r="A349" s="359" t="str">
        <f>A325</f>
        <v>5. Manutenção</v>
      </c>
      <c r="B349" s="298"/>
      <c r="C349" s="298"/>
      <c r="D349" s="115">
        <f>E327</f>
        <v>2500</v>
      </c>
      <c r="E349" s="75"/>
      <c r="F349" s="78"/>
    </row>
    <row r="350" spans="1:7" x14ac:dyDescent="0.2">
      <c r="A350" s="359" t="str">
        <f>A329</f>
        <v>6. Pneus</v>
      </c>
      <c r="B350" s="298"/>
      <c r="C350" s="298"/>
      <c r="D350" s="115">
        <f>E339</f>
        <v>466.56849315068496</v>
      </c>
      <c r="E350" s="75"/>
      <c r="F350" s="78"/>
    </row>
    <row r="351" spans="1:7" ht="15" x14ac:dyDescent="0.25">
      <c r="A351" s="382" t="s">
        <v>152</v>
      </c>
      <c r="B351" s="383"/>
      <c r="C351" s="383"/>
      <c r="D351" s="158">
        <f>SUM(D345:D350)</f>
        <v>12060.167659817353</v>
      </c>
      <c r="E351" s="75"/>
      <c r="F351" s="78"/>
      <c r="G351" s="55"/>
    </row>
    <row r="352" spans="1:7" x14ac:dyDescent="0.2">
      <c r="A352" s="77"/>
      <c r="B352" s="75"/>
      <c r="C352" s="75"/>
      <c r="D352" s="75"/>
      <c r="E352" s="75"/>
      <c r="F352" s="78"/>
      <c r="G352" s="55"/>
    </row>
    <row r="353" spans="1:6" ht="13.5" thickBot="1" x14ac:dyDescent="0.25">
      <c r="A353" s="79"/>
      <c r="B353" s="80"/>
      <c r="C353" s="80"/>
      <c r="D353" s="214"/>
      <c r="E353" s="80"/>
      <c r="F353" s="114"/>
    </row>
    <row r="357" spans="1:6" ht="13.5" thickBot="1" x14ac:dyDescent="0.25"/>
    <row r="358" spans="1:6" x14ac:dyDescent="0.2">
      <c r="A358" s="116"/>
      <c r="B358" s="112"/>
      <c r="C358" s="112"/>
      <c r="D358" s="112"/>
      <c r="E358" s="112"/>
      <c r="F358" s="113"/>
    </row>
    <row r="359" spans="1:6" ht="15" x14ac:dyDescent="0.2">
      <c r="A359" s="117" t="s">
        <v>180</v>
      </c>
      <c r="B359" s="103"/>
      <c r="C359" s="103"/>
      <c r="D359" s="107"/>
      <c r="E359" s="107"/>
      <c r="F359" s="78"/>
    </row>
    <row r="360" spans="1:6" ht="13.5" thickBot="1" x14ac:dyDescent="0.25">
      <c r="A360" s="119"/>
      <c r="B360" s="103"/>
      <c r="C360" s="103"/>
      <c r="D360" s="107"/>
      <c r="E360" s="107"/>
      <c r="F360" s="78"/>
    </row>
    <row r="361" spans="1:6" ht="24.75" thickBot="1" x14ac:dyDescent="0.25">
      <c r="A361" s="81" t="s">
        <v>103</v>
      </c>
      <c r="B361" s="82" t="s">
        <v>104</v>
      </c>
      <c r="C361" s="82" t="s">
        <v>90</v>
      </c>
      <c r="D361" s="92" t="s">
        <v>105</v>
      </c>
      <c r="E361" s="92" t="s">
        <v>193</v>
      </c>
      <c r="F361" s="78"/>
    </row>
    <row r="362" spans="1:6" x14ac:dyDescent="0.2">
      <c r="A362" s="126" t="s">
        <v>173</v>
      </c>
      <c r="B362" s="87" t="s">
        <v>108</v>
      </c>
      <c r="C362" s="85">
        <v>0.16666666666666666</v>
      </c>
      <c r="D362" s="88">
        <v>46.99</v>
      </c>
      <c r="E362" s="88">
        <f>C362*D362</f>
        <v>7.831666666666667</v>
      </c>
      <c r="F362" s="78"/>
    </row>
    <row r="363" spans="1:6" x14ac:dyDescent="0.2">
      <c r="A363" s="126" t="s">
        <v>174</v>
      </c>
      <c r="B363" s="87" t="s">
        <v>108</v>
      </c>
      <c r="C363" s="85">
        <v>0.16666666666666666</v>
      </c>
      <c r="D363" s="88">
        <v>58.99</v>
      </c>
      <c r="E363" s="88">
        <f t="shared" ref="E363:E367" si="12">C363*D363</f>
        <v>9.831666666666667</v>
      </c>
      <c r="F363" s="78"/>
    </row>
    <row r="364" spans="1:6" x14ac:dyDescent="0.2">
      <c r="A364" s="126" t="s">
        <v>175</v>
      </c>
      <c r="B364" s="159" t="s">
        <v>104</v>
      </c>
      <c r="C364" s="85">
        <v>0.16666666666666666</v>
      </c>
      <c r="D364" s="88">
        <v>65.45</v>
      </c>
      <c r="E364" s="88">
        <f t="shared" si="12"/>
        <v>10.908333333333333</v>
      </c>
      <c r="F364" s="78"/>
    </row>
    <row r="365" spans="1:6" x14ac:dyDescent="0.2">
      <c r="A365" s="126" t="s">
        <v>176</v>
      </c>
      <c r="B365" s="87" t="s">
        <v>108</v>
      </c>
      <c r="C365" s="85">
        <v>8.3333333333333329E-2</v>
      </c>
      <c r="D365" s="88">
        <v>41.9</v>
      </c>
      <c r="E365" s="88">
        <f t="shared" si="12"/>
        <v>3.4916666666666663</v>
      </c>
      <c r="F365" s="78"/>
    </row>
    <row r="366" spans="1:6" x14ac:dyDescent="0.2">
      <c r="A366" s="126" t="s">
        <v>177</v>
      </c>
      <c r="B366" s="159" t="s">
        <v>104</v>
      </c>
      <c r="C366" s="85">
        <v>0.25</v>
      </c>
      <c r="D366" s="88">
        <v>31.17</v>
      </c>
      <c r="E366" s="88">
        <f t="shared" si="12"/>
        <v>7.7925000000000004</v>
      </c>
      <c r="F366" s="78"/>
    </row>
    <row r="367" spans="1:6" x14ac:dyDescent="0.2">
      <c r="A367" s="126" t="s">
        <v>139</v>
      </c>
      <c r="B367" s="159" t="s">
        <v>104</v>
      </c>
      <c r="C367" s="89"/>
      <c r="D367" s="88"/>
      <c r="E367" s="88">
        <f t="shared" si="12"/>
        <v>0</v>
      </c>
      <c r="F367" s="78"/>
    </row>
    <row r="368" spans="1:6" x14ac:dyDescent="0.2">
      <c r="A368" s="360" t="s">
        <v>178</v>
      </c>
      <c r="B368" s="361"/>
      <c r="C368" s="361"/>
      <c r="D368" s="362"/>
      <c r="E368" s="104">
        <f>SUM(E362:E367)</f>
        <v>39.855833333333337</v>
      </c>
      <c r="F368" s="78"/>
    </row>
    <row r="369" spans="1:6" x14ac:dyDescent="0.2">
      <c r="A369" s="77"/>
      <c r="B369" s="75"/>
      <c r="C369" s="75"/>
      <c r="D369" s="75"/>
      <c r="E369" s="75"/>
      <c r="F369" s="78"/>
    </row>
    <row r="370" spans="1:6" x14ac:dyDescent="0.2">
      <c r="A370" s="77"/>
      <c r="B370" s="75"/>
      <c r="C370" s="75"/>
      <c r="D370" s="75"/>
      <c r="E370" s="75"/>
      <c r="F370" s="78"/>
    </row>
    <row r="371" spans="1:6" ht="13.5" thickBot="1" x14ac:dyDescent="0.25">
      <c r="A371" s="79"/>
      <c r="B371" s="80"/>
      <c r="C371" s="80"/>
      <c r="D371" s="80"/>
      <c r="E371" s="80"/>
      <c r="F371" s="114"/>
    </row>
    <row r="377" spans="1:6" x14ac:dyDescent="0.2">
      <c r="A377" t="s">
        <v>197</v>
      </c>
    </row>
    <row r="379" spans="1:6" x14ac:dyDescent="0.2">
      <c r="A379" t="s">
        <v>198</v>
      </c>
    </row>
  </sheetData>
  <mergeCells count="214">
    <mergeCell ref="A200:D200"/>
    <mergeCell ref="A368:D368"/>
    <mergeCell ref="A346:C346"/>
    <mergeCell ref="A347:C347"/>
    <mergeCell ref="A348:C348"/>
    <mergeCell ref="A349:C349"/>
    <mergeCell ref="A350:C350"/>
    <mergeCell ref="A351:C351"/>
    <mergeCell ref="A308:D308"/>
    <mergeCell ref="A323:D323"/>
    <mergeCell ref="A335:D335"/>
    <mergeCell ref="A339:D339"/>
    <mergeCell ref="A344:C344"/>
    <mergeCell ref="A345:C345"/>
    <mergeCell ref="A281:C281"/>
    <mergeCell ref="A287:B287"/>
    <mergeCell ref="A288:B288"/>
    <mergeCell ref="A289:B289"/>
    <mergeCell ref="A292:C292"/>
    <mergeCell ref="A298:D298"/>
    <mergeCell ref="A275:C275"/>
    <mergeCell ref="A276:C276"/>
    <mergeCell ref="A277:C277"/>
    <mergeCell ref="A278:C278"/>
    <mergeCell ref="A279:C279"/>
    <mergeCell ref="A280:C280"/>
    <mergeCell ref="A237:D237"/>
    <mergeCell ref="A252:D252"/>
    <mergeCell ref="A265:D265"/>
    <mergeCell ref="A270:D270"/>
    <mergeCell ref="A273:F273"/>
    <mergeCell ref="A274:C274"/>
    <mergeCell ref="A210:D210"/>
    <mergeCell ref="A218:B218"/>
    <mergeCell ref="A219:B219"/>
    <mergeCell ref="A220:B220"/>
    <mergeCell ref="A223:C223"/>
    <mergeCell ref="A229:D229"/>
    <mergeCell ref="B163:H163"/>
    <mergeCell ref="A164:H164"/>
    <mergeCell ref="A188:D188"/>
    <mergeCell ref="A156:H156"/>
    <mergeCell ref="B158:G158"/>
    <mergeCell ref="A159:I159"/>
    <mergeCell ref="B160:H160"/>
    <mergeCell ref="B161:H161"/>
    <mergeCell ref="B162:H162"/>
    <mergeCell ref="A154:B154"/>
    <mergeCell ref="C154:D154"/>
    <mergeCell ref="E154:F154"/>
    <mergeCell ref="A155:B155"/>
    <mergeCell ref="C155:D155"/>
    <mergeCell ref="E155:F155"/>
    <mergeCell ref="A152:B152"/>
    <mergeCell ref="C152:D152"/>
    <mergeCell ref="E152:F152"/>
    <mergeCell ref="A153:B153"/>
    <mergeCell ref="C153:D153"/>
    <mergeCell ref="E153:F153"/>
    <mergeCell ref="A150:B150"/>
    <mergeCell ref="C150:D150"/>
    <mergeCell ref="E150:F150"/>
    <mergeCell ref="A151:B151"/>
    <mergeCell ref="C151:D151"/>
    <mergeCell ref="E151:F151"/>
    <mergeCell ref="A145:H145"/>
    <mergeCell ref="I145:K145"/>
    <mergeCell ref="A146:H146"/>
    <mergeCell ref="B148:G148"/>
    <mergeCell ref="A149:B149"/>
    <mergeCell ref="C149:D149"/>
    <mergeCell ref="E149:F149"/>
    <mergeCell ref="B142:H142"/>
    <mergeCell ref="I142:K142"/>
    <mergeCell ref="B143:H143"/>
    <mergeCell ref="I143:K143"/>
    <mergeCell ref="B144:H144"/>
    <mergeCell ref="I144:K144"/>
    <mergeCell ref="B137:H137"/>
    <mergeCell ref="B138:H138"/>
    <mergeCell ref="B139:H139"/>
    <mergeCell ref="B140:H140"/>
    <mergeCell ref="B141:H141"/>
    <mergeCell ref="I141:K141"/>
    <mergeCell ref="A131:J131"/>
    <mergeCell ref="A132:H132"/>
    <mergeCell ref="B133:H133"/>
    <mergeCell ref="B134:H134"/>
    <mergeCell ref="B135:H135"/>
    <mergeCell ref="B136:H136"/>
    <mergeCell ref="B121:I121"/>
    <mergeCell ref="B122:G122"/>
    <mergeCell ref="B123:G123"/>
    <mergeCell ref="B125:G125"/>
    <mergeCell ref="B127:G127"/>
    <mergeCell ref="B129:G129"/>
    <mergeCell ref="B115:G115"/>
    <mergeCell ref="B116:G116"/>
    <mergeCell ref="B117:G117"/>
    <mergeCell ref="B118:G118"/>
    <mergeCell ref="B119:G119"/>
    <mergeCell ref="A120:G120"/>
    <mergeCell ref="B109:G109"/>
    <mergeCell ref="A110:G110"/>
    <mergeCell ref="A111:I111"/>
    <mergeCell ref="A112:I112"/>
    <mergeCell ref="B113:G113"/>
    <mergeCell ref="B114:G114"/>
    <mergeCell ref="A103:I103"/>
    <mergeCell ref="A104:I104"/>
    <mergeCell ref="B105:G105"/>
    <mergeCell ref="B106:G106"/>
    <mergeCell ref="B107:G107"/>
    <mergeCell ref="B108:G108"/>
    <mergeCell ref="A97:J97"/>
    <mergeCell ref="B98:G98"/>
    <mergeCell ref="B99:G99"/>
    <mergeCell ref="B100:G100"/>
    <mergeCell ref="B101:G101"/>
    <mergeCell ref="A102:G102"/>
    <mergeCell ref="A91:J91"/>
    <mergeCell ref="A92:H92"/>
    <mergeCell ref="B93:H93"/>
    <mergeCell ref="B94:H94"/>
    <mergeCell ref="A95:H95"/>
    <mergeCell ref="A96:I96"/>
    <mergeCell ref="A85:G85"/>
    <mergeCell ref="A86:I86"/>
    <mergeCell ref="A87:G87"/>
    <mergeCell ref="B88:G88"/>
    <mergeCell ref="A89:G89"/>
    <mergeCell ref="A90:I90"/>
    <mergeCell ref="B81:G81"/>
    <mergeCell ref="B82:G82"/>
    <mergeCell ref="B83:G83"/>
    <mergeCell ref="B84:G84"/>
    <mergeCell ref="A75:I75"/>
    <mergeCell ref="A76:J76"/>
    <mergeCell ref="A77:G77"/>
    <mergeCell ref="B78:G78"/>
    <mergeCell ref="B79:G79"/>
    <mergeCell ref="B80:G80"/>
    <mergeCell ref="B69:G69"/>
    <mergeCell ref="B70:G70"/>
    <mergeCell ref="B71:G71"/>
    <mergeCell ref="B72:G72"/>
    <mergeCell ref="B73:G73"/>
    <mergeCell ref="A74:G74"/>
    <mergeCell ref="B63:H63"/>
    <mergeCell ref="A64:H64"/>
    <mergeCell ref="A65:I65"/>
    <mergeCell ref="A66:J66"/>
    <mergeCell ref="B67:G67"/>
    <mergeCell ref="B68:G68"/>
    <mergeCell ref="A57:H57"/>
    <mergeCell ref="A58:I58"/>
    <mergeCell ref="A59:J59"/>
    <mergeCell ref="A60:H60"/>
    <mergeCell ref="B61:H61"/>
    <mergeCell ref="B62:H62"/>
    <mergeCell ref="B50:G50"/>
    <mergeCell ref="B51:G51"/>
    <mergeCell ref="B53:G53"/>
    <mergeCell ref="B54:G54"/>
    <mergeCell ref="B55:G55"/>
    <mergeCell ref="B56:G56"/>
    <mergeCell ref="B52:G52"/>
    <mergeCell ref="B44:G44"/>
    <mergeCell ref="B45:G45"/>
    <mergeCell ref="B46:G46"/>
    <mergeCell ref="A47:G47"/>
    <mergeCell ref="A48:I48"/>
    <mergeCell ref="A49:G49"/>
    <mergeCell ref="A38:G38"/>
    <mergeCell ref="B39:G39"/>
    <mergeCell ref="B40:G40"/>
    <mergeCell ref="B41:G41"/>
    <mergeCell ref="B42:G42"/>
    <mergeCell ref="B43:G43"/>
    <mergeCell ref="A33:G33"/>
    <mergeCell ref="B34:G34"/>
    <mergeCell ref="B35:G35"/>
    <mergeCell ref="B36:G36"/>
    <mergeCell ref="B26:G26"/>
    <mergeCell ref="B27:G27"/>
    <mergeCell ref="B28:G28"/>
    <mergeCell ref="B29:G29"/>
    <mergeCell ref="A30:H30"/>
    <mergeCell ref="A32:J32"/>
    <mergeCell ref="B19:H19"/>
    <mergeCell ref="A20:I20"/>
    <mergeCell ref="A21:J21"/>
    <mergeCell ref="B22:G22"/>
    <mergeCell ref="B23:G23"/>
    <mergeCell ref="B24:G24"/>
    <mergeCell ref="A14:I14"/>
    <mergeCell ref="B15:H15"/>
    <mergeCell ref="I15:K15"/>
    <mergeCell ref="B16:H16"/>
    <mergeCell ref="B17:H17"/>
    <mergeCell ref="B18:H18"/>
    <mergeCell ref="B8:H8"/>
    <mergeCell ref="A10:K10"/>
    <mergeCell ref="A11:C11"/>
    <mergeCell ref="D11:E11"/>
    <mergeCell ref="F11:J11"/>
    <mergeCell ref="A12:C12"/>
    <mergeCell ref="D12:E12"/>
    <mergeCell ref="F12:J12"/>
    <mergeCell ref="A1:I1"/>
    <mergeCell ref="A4:K4"/>
    <mergeCell ref="B5:H5"/>
    <mergeCell ref="B6:H6"/>
    <mergeCell ref="B7:H7"/>
  </mergeCells>
  <pageMargins left="0.51181102362204722" right="0.51181102362204722" top="0.78740157480314965" bottom="0.78740157480314965" header="0.31496062992125984" footer="0.31496062992125984"/>
  <pageSetup paperSize="9" scale="55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 Coleta de entulhos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Patrick</dc:creator>
  <cp:lastModifiedBy>Usuário do Windows</cp:lastModifiedBy>
  <cp:lastPrinted>2023-09-21T18:41:55Z</cp:lastPrinted>
  <dcterms:created xsi:type="dcterms:W3CDTF">2010-12-08T17:56:29Z</dcterms:created>
  <dcterms:modified xsi:type="dcterms:W3CDTF">2025-03-21T14:01:01Z</dcterms:modified>
</cp:coreProperties>
</file>